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13425" windowHeight="12675"/>
  </bookViews>
  <sheets>
    <sheet name="РАИП предл ГРБС" sheetId="1" r:id="rId1"/>
  </sheets>
  <definedNames>
    <definedName name="_xlnm._FilterDatabase" localSheetId="0" hidden="1">'РАИП предл ГРБС'!$A$8:$AF$394</definedName>
    <definedName name="Z_00C9A554_B0EA_413B_85A6_C56267FAEFB4_.wvu.FilterData" localSheetId="0" hidden="1">'РАИП предл ГРБС'!$A$8:$AF$394</definedName>
    <definedName name="Z_01E50BD3_0E45_4B13_AE8E_9C2AD4125EA5_.wvu.FilterData" localSheetId="0" hidden="1">'РАИП предл ГРБС'!$B$8:$AB$392</definedName>
    <definedName name="Z_02DB49F4_F0AE_4D3E_BCDA_0B216C146617_.wvu.FilterData" localSheetId="0" hidden="1">'РАИП предл ГРБС'!$B$8:$AB$392</definedName>
    <definedName name="Z_02DB49F4_F0AE_4D3E_BCDA_0B216C146617_.wvu.PrintArea" localSheetId="0" hidden="1">'РАИП предл ГРБС'!$B$2:$AB$392</definedName>
    <definedName name="Z_02DB49F4_F0AE_4D3E_BCDA_0B216C146617_.wvu.PrintTitles" localSheetId="0" hidden="1">'РАИП предл ГРБС'!$2:$8</definedName>
    <definedName name="Z_069F29B6_7EEE_4CCC_ADBC_1D77F17E9547_.wvu.FilterData" localSheetId="0" hidden="1">'РАИП предл ГРБС'!$B$8:$AB$392</definedName>
    <definedName name="Z_069F29B6_7EEE_4CCC_ADBC_1D77F17E9547_.wvu.PrintArea" localSheetId="0" hidden="1">'РАИП предл ГРБС'!$B$2:$AB$392</definedName>
    <definedName name="Z_0A5ED7F1_4720_4537_ACF4_2DA9207B564D_.wvu.FilterData" localSheetId="0" hidden="1">'РАИП предл ГРБС'!$A$8:$AI$394</definedName>
    <definedName name="Z_0D920B7A_C452_4F26_9E05_E5F82908875F_.wvu.FilterData" localSheetId="0" hidden="1">'РАИП предл ГРБС'!$B$8:$AB$392</definedName>
    <definedName name="Z_10617D4B_3A9A_442B_8C8E_AB19CCD84050_.wvu.FilterData" localSheetId="0" hidden="1">'РАИП предл ГРБС'!$A$8:$AF$394</definedName>
    <definedName name="Z_126663E9_0952_4D20_8296_19180AE9AF0E_.wvu.FilterData" localSheetId="0" hidden="1">'РАИП предл ГРБС'!$A$8:$AF$394</definedName>
    <definedName name="Z_15605E83_343C_4D25_A31E_541813A1EF79_.wvu.FilterData" localSheetId="0" hidden="1">'РАИП предл ГРБС'!$A$8:$AI$394</definedName>
    <definedName name="Z_15F71A97_5DC6_4796_9138_B9CAF629370F_.wvu.FilterData" localSheetId="0" hidden="1">'РАИП предл ГРБС'!$B$8:$AB$392</definedName>
    <definedName name="Z_1924BE7A_D030_4123_A619_62EBAE6A4648_.wvu.FilterData" localSheetId="0" hidden="1">'РАИП предл ГРБС'!$A$8:$AF$394</definedName>
    <definedName name="Z_1E6A16A4_6CC2_4446_91D9_1DDAAD775545_.wvu.FilterData" localSheetId="0" hidden="1">'РАИП предл ГРБС'!$A$8:$AF$394</definedName>
    <definedName name="Z_2072A6B5_3700_4DA5_BBC2_5EEFF0939BEC_.wvu.FilterData" localSheetId="0" hidden="1">'РАИП предл ГРБС'!$B$8:$AB$392</definedName>
    <definedName name="Z_21203512_0730_4428_A071_E971BBB361B6_.wvu.FilterData" localSheetId="0" hidden="1">'РАИП предл ГРБС'!$B$8:$AB$392</definedName>
    <definedName name="Z_22C70420_FADB_4E0A_B09B_59811E6518D6_.wvu.FilterData" localSheetId="0" hidden="1">'РАИП предл ГРБС'!$A$8:$AF$394</definedName>
    <definedName name="Z_2CAB5B2F_8C37_4D9F_ADD2_9A6D30759B75_.wvu.FilterData" localSheetId="0" hidden="1">'РАИП предл ГРБС'!$A$8:$AF$394</definedName>
    <definedName name="Z_2D4E47B1_3940_42C5_AF4C_68B8CBC58E2A_.wvu.FilterData" localSheetId="0" hidden="1">'РАИП предл ГРБС'!$A$8:$AF$394</definedName>
    <definedName name="Z_2E3D2F8E_1376_401C_852C_CB6C395932A5_.wvu.FilterData" localSheetId="0" hidden="1">'РАИП предл ГРБС'!$A$8:$AF$394</definedName>
    <definedName name="Z_31BD50B6_F3AB_4654_8CD2_BE6F904A3A70_.wvu.FilterData" localSheetId="0" hidden="1">'РАИП предл ГРБС'!$A$8:$AF$394</definedName>
    <definedName name="Z_36F9E206_C4C8_428E_9699_C82A8B906FFF_.wvu.FilterData" localSheetId="0" hidden="1">'РАИП предл ГРБС'!$A$8:$AF$394</definedName>
    <definedName name="Z_39500613_DDE4_4540_AEA3_8BBD07B38162_.wvu.FilterData" localSheetId="0" hidden="1">'РАИП предл ГРБС'!$A$8:$AF$394</definedName>
    <definedName name="Z_3B484A49_AA06_4575_868B_AA85E64E1259_.wvu.FilterData" localSheetId="0" hidden="1">'РАИП предл ГРБС'!$A$8:$AF$394</definedName>
    <definedName name="Z_3FDA07D9_08A8_4ADB_9A80_81C40ADEC590_.wvu.FilterData" localSheetId="0" hidden="1">'РАИП предл ГРБС'!$A$8:$AF$394</definedName>
    <definedName name="Z_43048350_7E8C_48FC_B722_1374BE4B4C85_.wvu.FilterData" localSheetId="0" hidden="1">'РАИП предл ГРБС'!$B$8:$AB$390</definedName>
    <definedName name="Z_4E7AECBE_54D3_49C2_8BD4_442661C63EFB_.wvu.FilterData" localSheetId="0" hidden="1">'РАИП предл ГРБС'!$A$8:$AF$394</definedName>
    <definedName name="Z_502F0AFF_9B58_401A_A396_FA022AADC01C_.wvu.FilterData" localSheetId="0" hidden="1">'РАИП предл ГРБС'!$A$8:$AF$394</definedName>
    <definedName name="Z_511B25E9_9247_4B87_8724_CE91086989CA_.wvu.FilterData" localSheetId="0" hidden="1">'РАИП предл ГРБС'!$A$8:$AF$394</definedName>
    <definedName name="Z_51D3DD5C_F9C3_4C36_B672_812815228432_.wvu.FilterData" localSheetId="0" hidden="1">'РАИП предл ГРБС'!$B$8:$AB$392</definedName>
    <definedName name="Z_548F30EB_1070_4137_B549_070340586CF1_.wvu.FilterData" localSheetId="0" hidden="1">'РАИП предл ГРБС'!$A$8:$AF$394</definedName>
    <definedName name="Z_5A7AB750_6DC9_4979_AB6F_3420501788EF_.wvu.FilterData" localSheetId="0" hidden="1">'РАИП предл ГРБС'!$B$8:$AB$390</definedName>
    <definedName name="Z_5D5CC16B_BFEE_4378_8FEB_BA7D19841FBB_.wvu.FilterData" localSheetId="0" hidden="1">'РАИП предл ГРБС'!$B$8:$AB$392</definedName>
    <definedName name="Z_605E8EA8_3293_4E7E_8E38_5FE07C4FF2B8_.wvu.FilterData" localSheetId="0" hidden="1">'РАИП предл ГРБС'!$B$8:$AB$390</definedName>
    <definedName name="Z_6098010F_A6B2_4828_8E53_6EFF4B3170CB_.wvu.FilterData" localSheetId="0" hidden="1">'РАИП предл ГРБС'!$A$8:$AF$394</definedName>
    <definedName name="Z_61D2ED56_2A5A_494B_BDA3_4067D13D93C6_.wvu.Cols" localSheetId="0" hidden="1">'РАИП предл ГРБС'!#REF!</definedName>
    <definedName name="Z_61D2ED56_2A5A_494B_BDA3_4067D13D93C6_.wvu.FilterData" localSheetId="0" hidden="1">'РАИП предл ГРБС'!$B$8:$AB$392</definedName>
    <definedName name="Z_61D2ED56_2A5A_494B_BDA3_4067D13D93C6_.wvu.PrintArea" localSheetId="0" hidden="1">'РАИП предл ГРБС'!$B$2:$AB$392</definedName>
    <definedName name="Z_61D2ED56_2A5A_494B_BDA3_4067D13D93C6_.wvu.PrintTitles" localSheetId="0" hidden="1">'РАИП предл ГРБС'!$2:$8</definedName>
    <definedName name="Z_641F17C3_110D_4067_B193_A9EC5AF65827_.wvu.FilterData" localSheetId="0" hidden="1">'РАИП предл ГРБС'!$A$8:$AF$394</definedName>
    <definedName name="Z_6490049B_E008_47CE_AE1E_E6DE17A3ABDB_.wvu.FilterData" localSheetId="0" hidden="1">'РАИП предл ГРБС'!$B$8:$AB$392</definedName>
    <definedName name="Z_65EFD60C_B513_4304_A503_982A61873888_.wvu.FilterData" localSheetId="0" hidden="1">'РАИП предл ГРБС'!$B$8:$AB$390</definedName>
    <definedName name="Z_6836A3AB_0397_4A53_A655_80010C1DA25E_.wvu.FilterData" localSheetId="0" hidden="1">'РАИП предл ГРБС'!$A$8:$AF$394</definedName>
    <definedName name="Z_689F18B8_46B5_4E74_804D_BB3645DAE32F_.wvu.FilterData" localSheetId="0" hidden="1">'РАИП предл ГРБС'!$A$8:$AF$394</definedName>
    <definedName name="Z_6A8E32CC_48C2_4F27_A2C3_975683D7DAA0_.wvu.FilterData" localSheetId="0" hidden="1">'РАИП предл ГРБС'!$A$8:$AF$394</definedName>
    <definedName name="Z_6E5FCFE2_FE68_41EC_A272_A381553AF87A_.wvu.FilterData" localSheetId="0" hidden="1">'РАИП предл ГРБС'!$A$8:$AI$394</definedName>
    <definedName name="Z_6F6482B9_5158_4DED_8366_F1DE0C7A9116_.wvu.FilterData" localSheetId="0" hidden="1">'РАИП предл ГРБС'!$A$8:$AF$394</definedName>
    <definedName name="Z_6F6482B9_5158_4DED_8366_F1DE0C7A9116_.wvu.PrintArea" localSheetId="0" hidden="1">'РАИП предл ГРБС'!$A$2:$AE$394</definedName>
    <definedName name="Z_6F6482B9_5158_4DED_8366_F1DE0C7A9116_.wvu.PrintTitles" localSheetId="0" hidden="1">'РАИП предл ГРБС'!$2:$8</definedName>
    <definedName name="Z_77D65BD7_49BF_4CBF_8130_49F68932C4A5_.wvu.FilterData" localSheetId="0" hidden="1">'РАИП предл ГРБС'!$B$8:$AB$392</definedName>
    <definedName name="Z_7ACFA973_3E9F_4043_BD48_7089227CB1DF_.wvu.FilterData" localSheetId="0" hidden="1">'РАИП предл ГРБС'!$A$8:$AF$394</definedName>
    <definedName name="Z_7B35CA3A_6866_4A3F_9B76_636654F463FD_.wvu.FilterData" localSheetId="0" hidden="1">'РАИП предл ГРБС'!$A$8:$AF$394</definedName>
    <definedName name="Z_7DAD9D05_B04C_4AE5_883A_8F879B45714D_.wvu.FilterData" localSheetId="0" hidden="1">'РАИП предл ГРБС'!$A$8:$AF$394</definedName>
    <definedName name="Z_7F422E5F_68ED_404E_AF74_48BEE0C6E965_.wvu.FilterData" localSheetId="0" hidden="1">'РАИП предл ГРБС'!$B$8:$AB$392</definedName>
    <definedName name="Z_81064D82_AA9E_457F_83D3_34FED8307E08_.wvu.FilterData" localSheetId="0" hidden="1">'РАИП предл ГРБС'!$A$8:$AI$394</definedName>
    <definedName name="Z_85E1AC2D_3ABE_4BEB_ADF9_68D0BE676D49_.wvu.FilterData" localSheetId="0" hidden="1">'РАИП предл ГРБС'!$B$8:$AB$392</definedName>
    <definedName name="Z_8634A3FE_10BA_41A3_AD04_C0C90A05082F_.wvu.FilterData" localSheetId="0" hidden="1">'РАИП предл ГРБС'!$A$8:$AF$394</definedName>
    <definedName name="Z_8FD9B496_0F26_4E2F_94EE_DACB689DF4AF_.wvu.FilterData" localSheetId="0" hidden="1">'РАИП предл ГРБС'!$A$8:$AI$394</definedName>
    <definedName name="Z_9825022B_297F_4A35_AFAA_B86BB36E4EC4_.wvu.FilterData" localSheetId="0" hidden="1">'РАИП предл ГРБС'!$A$8:$AF$394</definedName>
    <definedName name="Z_9CB46DB5_0888_4CD1_A660_3A9E9321139C_.wvu.FilterData" localSheetId="0" hidden="1">'РАИП предл ГРБС'!$B$8:$AB$392</definedName>
    <definedName name="Z_9CB46DB5_0888_4CD1_A660_3A9E9321139C_.wvu.PrintArea" localSheetId="0" hidden="1">'РАИП предл ГРБС'!$B$2:$AB$395</definedName>
    <definedName name="Z_9CB46DB5_0888_4CD1_A660_3A9E9321139C_.wvu.PrintTitles" localSheetId="0" hidden="1">'РАИП предл ГРБС'!$2:$8</definedName>
    <definedName name="Z_9CB46DB5_0888_4CD1_A660_3A9E9321139C_.wvu.Rows" localSheetId="0" hidden="1">'РАИП предл ГРБС'!#REF!</definedName>
    <definedName name="Z_9F480646_7AAE_40E9_956E_5F444115EA8F_.wvu.FilterData" localSheetId="0" hidden="1">'РАИП предл ГРБС'!$B$8:$AB$392</definedName>
    <definedName name="Z_A06DCB4A_4AA7_42DD_96B4_B4AE2F585362_.wvu.FilterData" localSheetId="0" hidden="1">'РАИП предл ГРБС'!$A$8:$AI$394</definedName>
    <definedName name="Z_A510ED7E_651D_46B9_962B_378FB7CCD955_.wvu.FilterData" localSheetId="0" hidden="1">'РАИП предл ГРБС'!$A$8:$AF$394</definedName>
    <definedName name="Z_A5F003E2_ACFD_4B5B_9C9C_98EA6340DB3B_.wvu.FilterData" localSheetId="0" hidden="1">'РАИП предл ГРБС'!$A$8:$AF$394</definedName>
    <definedName name="Z_A78E4C15_56B4_4DA2_AE0F_3BAFB73B268B_.wvu.FilterData" localSheetId="0" hidden="1">'РАИП предл ГРБС'!$B$8:$AB$390</definedName>
    <definedName name="Z_A8AAFA9C_6D97_4B7F_9A99_7F5C7722CC52_.wvu.FilterData" localSheetId="0" hidden="1">'РАИП предл ГРБС'!$A$8:$AF$394</definedName>
    <definedName name="Z_A8E0C877_6509_421D_A2CE_3221E12A9BEE_.wvu.FilterData" localSheetId="0" hidden="1">'РАИП предл ГРБС'!$A$8:$AI$394</definedName>
    <definedName name="Z_AABCAF71_ED04_4B49_9290_95E870D70427_.wvu.FilterData" localSheetId="0" hidden="1">'РАИП предл ГРБС'!$B$8:$AB$392</definedName>
    <definedName name="Z_ACD9E3CF_FE52_48C7_A4C6_5E013D0E7ED7_.wvu.FilterData" localSheetId="0" hidden="1">'РАИП предл ГРБС'!$A$8:$AI$394</definedName>
    <definedName name="Z_B7878A10_52CF_4DBD_A353_79634A8314CE_.wvu.FilterData" localSheetId="0" hidden="1">'РАИП предл ГРБС'!$A$8:$AI$394</definedName>
    <definedName name="Z_B7878A10_52CF_4DBD_A353_79634A8314CE_.wvu.PrintArea" localSheetId="0" hidden="1">'РАИП предл ГРБС'!$A$2:$AE$394</definedName>
    <definedName name="Z_B7878A10_52CF_4DBD_A353_79634A8314CE_.wvu.PrintTitles" localSheetId="0" hidden="1">'РАИП предл ГРБС'!$2:$8</definedName>
    <definedName name="Z_B7FCBB5A_BE1A_4C8B_B633_72C5A19AC94B_.wvu.FilterData" localSheetId="0" hidden="1">'РАИП предл ГРБС'!$A$8:$AI$394</definedName>
    <definedName name="Z_B8E30B55_09A0_4A15_A928_CCB590FD2474_.wvu.FilterData" localSheetId="0" hidden="1">'РАИП предл ГРБС'!$A$8:$AF$394</definedName>
    <definedName name="Z_BE297B25_A2E2_4EE8_BB7D_48E4A3BB5B2C_.wvu.FilterData" localSheetId="0" hidden="1">'РАИП предл ГРБС'!$B$8:$AB$392</definedName>
    <definedName name="Z_C19028D7_D172_475E_926F_6AE543B9CE38_.wvu.FilterData" localSheetId="0" hidden="1">'РАИП предл ГРБС'!$A$8:$AI$394</definedName>
    <definedName name="Z_C39E3DCA_1ABD_423F_AB52_FB0C3B18165E_.wvu.FilterData" localSheetId="0" hidden="1">'РАИП предл ГРБС'!$A$8:$AF$394</definedName>
    <definedName name="Z_C536C425_DC8B_447D_BBE2_1C976076FC5D_.wvu.FilterData" localSheetId="0" hidden="1">'РАИП предл ГРБС'!$A$8:$AF$394</definedName>
    <definedName name="Z_C56A97BB_556A_4B3E_821F_D4A9F4337EAC_.wvu.FilterData" localSheetId="0" hidden="1">'РАИП предл ГРБС'!$A$8:$AI$394</definedName>
    <definedName name="Z_C65A9594_4E3C_4C1F_B133_52BB25810C13_.wvu.FilterData" localSheetId="0" hidden="1">'РАИП предл ГРБС'!$B$8:$AB$390</definedName>
    <definedName name="Z_C81D99DF_0832_43B6_AA94_692CD5B05152_.wvu.FilterData" localSheetId="0" hidden="1">'РАИП предл ГРБС'!$A$8:$AI$394</definedName>
    <definedName name="Z_C81D99DF_0832_43B6_AA94_692CD5B05152_.wvu.PrintArea" localSheetId="0" hidden="1">'РАИП предл ГРБС'!$A$2:$AE$394</definedName>
    <definedName name="Z_C81D99DF_0832_43B6_AA94_692CD5B05152_.wvu.PrintTitles" localSheetId="0" hidden="1">'РАИП предл ГРБС'!$2:$8</definedName>
    <definedName name="Z_CC3A834B_E147_4744_84BE_19C303E069B0_.wvu.FilterData" localSheetId="0" hidden="1">'РАИП предл ГРБС'!$A$8:$AF$394</definedName>
    <definedName name="Z_CCEA7E62_BB7B_462A_9D9C_D67F4C3871C7_.wvu.FilterData" localSheetId="0" hidden="1">'РАИП предл ГРБС'!$A$8:$AF$394</definedName>
    <definedName name="Z_D9BB1C41_9350_4647_8486_E1EC74225A1B_.wvu.FilterData" localSheetId="0" hidden="1">'РАИП предл ГРБС'!$B$8:$AB$392</definedName>
    <definedName name="Z_DC17D661_F8E1_42CE_B46C_605D38DA1739_.wvu.FilterData" localSheetId="0" hidden="1">'РАИП предл ГРБС'!$A$8:$AF$394</definedName>
    <definedName name="Z_DC4B8610_23AB_49A3_862A_EE30E5BB44AE_.wvu.FilterData" localSheetId="0" hidden="1">'РАИП предл ГРБС'!$A$8:$AF$394</definedName>
    <definedName name="Z_DE09A309_6C68_4C48_A6F1_E46098CE65C4_.wvu.FilterData" localSheetId="0" hidden="1">'РАИП предл ГРБС'!$A$8:$AI$394</definedName>
    <definedName name="Z_E13AC1C1_90FF_4656_B2E1_8DA5D5359FB9_.wvu.FilterData" localSheetId="0" hidden="1">'РАИП предл ГРБС'!$A$8:$AI$394</definedName>
    <definedName name="Z_ED1595A5_BE16_4B87_A505_C311C087A6D8_.wvu.FilterData" localSheetId="0" hidden="1">'РАИП предл ГРБС'!$B$8:$AB$392</definedName>
    <definedName name="Z_F1174165_3AFA_4EDE_A23B_99BFF8F066D7_.wvu.FilterData" localSheetId="0" hidden="1">'РАИП предл ГРБС'!$A$8:$AF$394</definedName>
    <definedName name="Z_F5335CC8_E9B9_4BAD_A432_173C5D669BD0_.wvu.FilterData" localSheetId="0" hidden="1">'РАИП предл ГРБС'!$A$8:$AF$394</definedName>
    <definedName name="Z_F98D998A_4FD8_4164_9119_4C19C89E56F2_.wvu.FilterData" localSheetId="0" hidden="1">'РАИП предл ГРБС'!$B$8:$AB$392</definedName>
    <definedName name="Z_FF5C8E9A_73F6_4B0A_BDB8_EB9EA700C060_.wvu.FilterData" localSheetId="0" hidden="1">'РАИП предл ГРБС'!$A$8:$AF$394</definedName>
    <definedName name="_xlnm.Print_Titles" localSheetId="0">'РАИП предл ГРБС'!$2:$8</definedName>
    <definedName name="_xlnm.Print_Area" localSheetId="0">'РАИП предл ГРБС'!$A$1:$AE$394</definedName>
  </definedNames>
  <calcPr calcId="145621"/>
  <customWorkbookViews>
    <customWorkbookView name="Степанова Алина Васильевна - Личное представление" guid="{C81D99DF-0832-43B6-AA94-692CD5B05152}" mergeInterval="0" personalView="1" maximized="1" windowWidth="1901" windowHeight="824" activeSheetId="1"/>
    <customWorkbookView name="Нодыкова Юлия Петровна - Личное представление" guid="{B7878A10-52CF-4DBD-A353-79634A8314CE}" mergeInterval="0" personalView="1" maximized="1" windowWidth="1916" windowHeight="854" activeSheetId="1" showComments="commIndAndComment"/>
    <customWorkbookView name="Иванова Татьяна Вячеславовна - Личное представление" guid="{6F6482B9-5158-4DED-8366-F1DE0C7A9116}" mergeInterval="0" personalView="1" maximized="1" windowWidth="1916" windowHeight="814" activeSheetId="1"/>
    <customWorkbookView name="МЭ Мерцалова Татьяна Александровна - Личное представление" guid="{9CB46DB5-0888-4CD1-A660-3A9E9321139C}" mergeInterval="0" personalView="1" maximized="1" windowWidth="1916" windowHeight="814" activeSheetId="1"/>
    <customWorkbookView name="Юсупов Дамир Рушанович - Личное представление" guid="{02DB49F4-F0AE-4D3E-BCDA-0B216C146617}" mergeInterval="0" personalView="1" maximized="1" windowWidth="1916" windowHeight="814" activeSheetId="1"/>
    <customWorkbookView name="Кузьмина Екатерина Геннадьевна - Личное представление" guid="{61D2ED56-2A5A-494B-BDA3-4067D13D93C6}" mergeInterval="0" personalView="1" maximized="1" windowWidth="1916" windowHeight="834" activeSheetId="1"/>
    <customWorkbookView name="Васильев Иван Сергеевич - Личное представление" guid="{069F29B6-7EEE-4CCC-ADBC-1D77F17E9547}" mergeInterval="0" personalView="1" maximized="1" windowWidth="1916" windowHeight="754" activeSheetId="1"/>
  </customWorkbookViews>
</workbook>
</file>

<file path=xl/calcChain.xml><?xml version="1.0" encoding="utf-8"?>
<calcChain xmlns="http://schemas.openxmlformats.org/spreadsheetml/2006/main">
  <c r="Q315" i="1" l="1"/>
  <c r="S313" i="1" l="1"/>
  <c r="R313" i="1"/>
  <c r="Q313" i="1" s="1"/>
  <c r="AB312" i="1" l="1"/>
  <c r="AA312" i="1"/>
  <c r="Y312" i="1"/>
  <c r="X312" i="1"/>
  <c r="W312" i="1"/>
  <c r="V312" i="1"/>
  <c r="U312" i="1"/>
  <c r="T312" i="1"/>
  <c r="S312" i="1"/>
  <c r="R31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8" i="1"/>
  <c r="Z317" i="1"/>
  <c r="Z316" i="1"/>
  <c r="Z315" i="1"/>
  <c r="Z314" i="1"/>
  <c r="Z313" i="1"/>
  <c r="Q331" i="1"/>
  <c r="Q330" i="1"/>
  <c r="Q329" i="1"/>
  <c r="Q328" i="1"/>
  <c r="Q327" i="1"/>
  <c r="Q326" i="1"/>
  <c r="Q325" i="1"/>
  <c r="Q324" i="1"/>
  <c r="Q321" i="1"/>
  <c r="Q320" i="1"/>
  <c r="Q318" i="1"/>
  <c r="Q317" i="1"/>
  <c r="Q316" i="1"/>
  <c r="Q314" i="1"/>
  <c r="Q312" i="1" l="1"/>
  <c r="Z312" i="1"/>
  <c r="AE120" i="1"/>
  <c r="AD120" i="1"/>
  <c r="AC120" i="1"/>
  <c r="AB120" i="1"/>
  <c r="AA120" i="1"/>
  <c r="Z120" i="1"/>
  <c r="R120" i="1"/>
  <c r="AC68" i="1"/>
  <c r="AD68" i="1"/>
  <c r="AE68" i="1"/>
  <c r="R210" i="1" l="1"/>
  <c r="S210" i="1"/>
  <c r="T210" i="1"/>
  <c r="U210" i="1"/>
  <c r="V210" i="1"/>
  <c r="W210" i="1"/>
  <c r="X210" i="1"/>
  <c r="Y210" i="1"/>
  <c r="AC210" i="1"/>
  <c r="AD210" i="1"/>
  <c r="AE210" i="1"/>
  <c r="Q210" i="1"/>
  <c r="R359" i="1"/>
  <c r="S359" i="1"/>
  <c r="T359" i="1"/>
  <c r="U359" i="1"/>
  <c r="V359" i="1"/>
  <c r="Z359" i="1"/>
  <c r="AA359" i="1"/>
  <c r="AB359" i="1"/>
  <c r="AC359" i="1"/>
  <c r="AD359" i="1"/>
  <c r="AE359" i="1"/>
  <c r="T308" i="1"/>
  <c r="U308" i="1"/>
  <c r="V308" i="1"/>
  <c r="AA308" i="1"/>
  <c r="AB308" i="1"/>
  <c r="AC308" i="1"/>
  <c r="AD308" i="1"/>
  <c r="AE308" i="1"/>
  <c r="Q374" i="1"/>
  <c r="Q373" i="1"/>
  <c r="Q372" i="1"/>
  <c r="Q371" i="1"/>
  <c r="Q370" i="1"/>
  <c r="Q369" i="1"/>
  <c r="Q359" i="1" l="1"/>
  <c r="N233" i="1" l="1"/>
  <c r="Q233" i="1"/>
  <c r="T153" i="1" l="1"/>
  <c r="U153" i="1"/>
  <c r="V153" i="1"/>
  <c r="X153" i="1"/>
  <c r="Y153" i="1"/>
  <c r="AA153" i="1"/>
  <c r="AB153" i="1"/>
  <c r="AD153" i="1"/>
  <c r="AE153" i="1"/>
  <c r="R279" i="1" l="1"/>
  <c r="Z178" i="1" l="1"/>
  <c r="Q380" i="1" l="1"/>
  <c r="Q381" i="1"/>
  <c r="K48" i="1" l="1"/>
  <c r="N48" i="1"/>
  <c r="R48" i="1"/>
  <c r="S48" i="1"/>
  <c r="Q48" i="1" l="1"/>
  <c r="AE25" i="1"/>
  <c r="AD25" i="1"/>
  <c r="AC25" i="1"/>
  <c r="Y25" i="1"/>
  <c r="X25" i="1"/>
  <c r="V25" i="1"/>
  <c r="U25" i="1"/>
  <c r="T25" i="1"/>
  <c r="R19" i="1" l="1"/>
  <c r="S19" i="1"/>
  <c r="T19" i="1"/>
  <c r="U19" i="1"/>
  <c r="V19" i="1"/>
  <c r="W19" i="1"/>
  <c r="X19" i="1"/>
  <c r="Y19" i="1"/>
  <c r="Z19" i="1"/>
  <c r="AA19" i="1"/>
  <c r="AB19" i="1"/>
  <c r="Q19" i="1"/>
  <c r="N335" i="1" l="1"/>
  <c r="L308" i="1"/>
  <c r="M308" i="1"/>
  <c r="T20" i="1"/>
  <c r="U20" i="1"/>
  <c r="V20" i="1"/>
  <c r="AA20" i="1"/>
  <c r="AB20" i="1"/>
  <c r="AC20" i="1"/>
  <c r="AD20" i="1"/>
  <c r="AE20" i="1"/>
  <c r="Z302" i="1" l="1"/>
  <c r="Z305" i="1"/>
  <c r="Z306" i="1"/>
  <c r="Y307" i="1"/>
  <c r="W307" i="1" s="1"/>
  <c r="Y306" i="1"/>
  <c r="W306" i="1" s="1"/>
  <c r="Y305" i="1"/>
  <c r="W305" i="1" s="1"/>
  <c r="Y303" i="1"/>
  <c r="W303" i="1" s="1"/>
  <c r="Y302" i="1"/>
  <c r="W302" i="1" s="1"/>
  <c r="Y300" i="1"/>
  <c r="W300" i="1" s="1"/>
  <c r="Y299" i="1"/>
  <c r="W299" i="1" s="1"/>
  <c r="Y298" i="1"/>
  <c r="W298" i="1" s="1"/>
  <c r="Y297" i="1"/>
  <c r="W297" i="1" s="1"/>
  <c r="Z286" i="1"/>
  <c r="Y286" i="1"/>
  <c r="W286" i="1" s="1"/>
  <c r="Y283" i="1"/>
  <c r="W283" i="1" s="1"/>
  <c r="Z287" i="1"/>
  <c r="Z284" i="1"/>
  <c r="Z283" i="1"/>
  <c r="Z281" i="1"/>
  <c r="Y287" i="1"/>
  <c r="W287" i="1" s="1"/>
  <c r="Y284" i="1"/>
  <c r="W284" i="1" s="1"/>
  <c r="Y281" i="1"/>
  <c r="W281" i="1" s="1"/>
  <c r="P287" i="1"/>
  <c r="N287" i="1" s="1"/>
  <c r="P286" i="1"/>
  <c r="N286" i="1" s="1"/>
  <c r="P284" i="1"/>
  <c r="N284" i="1" s="1"/>
  <c r="P283" i="1"/>
  <c r="N283" i="1" s="1"/>
  <c r="P281" i="1"/>
  <c r="N281" i="1" s="1"/>
  <c r="Q281" i="1"/>
  <c r="Q283" i="1"/>
  <c r="Q286" i="1"/>
  <c r="Q287" i="1"/>
  <c r="X246" i="1"/>
  <c r="O246" i="1"/>
  <c r="Y273" i="1"/>
  <c r="W273" i="1" s="1"/>
  <c r="Y270" i="1"/>
  <c r="W270" i="1" s="1"/>
  <c r="Y262" i="1"/>
  <c r="W262" i="1" s="1"/>
  <c r="Y255" i="1"/>
  <c r="W255" i="1" s="1"/>
  <c r="Y253" i="1"/>
  <c r="W253" i="1" s="1"/>
  <c r="Z253" i="1"/>
  <c r="Z255" i="1"/>
  <c r="Z257" i="1"/>
  <c r="Z259" i="1"/>
  <c r="Z260" i="1"/>
  <c r="Z262" i="1"/>
  <c r="Z263" i="1"/>
  <c r="Z266" i="1"/>
  <c r="Z270" i="1"/>
  <c r="Z271" i="1"/>
  <c r="Z273" i="1"/>
  <c r="Z274" i="1"/>
  <c r="S246" i="1"/>
  <c r="P273" i="1"/>
  <c r="N273" i="1" s="1"/>
  <c r="P268" i="1"/>
  <c r="N268" i="1" s="1"/>
  <c r="P265" i="1"/>
  <c r="N265" i="1" s="1"/>
  <c r="P251" i="1"/>
  <c r="N251" i="1" s="1"/>
  <c r="P249" i="1"/>
  <c r="N249" i="1" s="1"/>
  <c r="Q251" i="1"/>
  <c r="Q255" i="1"/>
  <c r="Q259" i="1"/>
  <c r="Q262" i="1"/>
  <c r="Q265" i="1"/>
  <c r="Q270" i="1"/>
  <c r="Q273" i="1"/>
  <c r="N246" i="1" l="1"/>
  <c r="Y246" i="1"/>
  <c r="W246" i="1"/>
  <c r="P246" i="1"/>
  <c r="AE279" i="1"/>
  <c r="AD279" i="1"/>
  <c r="AE290" i="1"/>
  <c r="AD290" i="1"/>
  <c r="AC290" i="1"/>
  <c r="AE293" i="1"/>
  <c r="AC293" i="1"/>
  <c r="AB293" i="1"/>
  <c r="Z293" i="1"/>
  <c r="S293" i="1"/>
  <c r="Q293" i="1"/>
  <c r="AE295" i="1"/>
  <c r="AD295" i="1"/>
  <c r="AB295" i="1"/>
  <c r="AA295" i="1"/>
  <c r="Z295" i="1"/>
  <c r="S295" i="1"/>
  <c r="R295" i="1"/>
  <c r="Q295" i="1"/>
  <c r="AC298" i="1"/>
  <c r="AC299" i="1"/>
  <c r="AC300" i="1"/>
  <c r="AC301" i="1"/>
  <c r="AC303" i="1"/>
  <c r="AC307" i="1"/>
  <c r="AC281" i="1"/>
  <c r="AC284" i="1"/>
  <c r="AC287" i="1"/>
  <c r="AC274" i="1"/>
  <c r="AC271" i="1"/>
  <c r="AC266" i="1"/>
  <c r="AC263" i="1"/>
  <c r="AC260" i="1"/>
  <c r="AC259" i="1"/>
  <c r="AC257" i="1"/>
  <c r="AC253" i="1"/>
  <c r="AC295" i="1" l="1"/>
  <c r="AC279" i="1"/>
  <c r="L42" i="1"/>
  <c r="M42" i="1"/>
  <c r="O42" i="1"/>
  <c r="P42" i="1"/>
  <c r="T42" i="1"/>
  <c r="U42" i="1"/>
  <c r="V42" i="1"/>
  <c r="W42" i="1"/>
  <c r="W14" i="1" s="1"/>
  <c r="X42" i="1"/>
  <c r="X14" i="1" s="1"/>
  <c r="Y42" i="1"/>
  <c r="Y14" i="1" s="1"/>
  <c r="Z42" i="1"/>
  <c r="Z14" i="1" s="1"/>
  <c r="AA42" i="1"/>
  <c r="AA14" i="1" s="1"/>
  <c r="AB42" i="1"/>
  <c r="AB14" i="1" s="1"/>
  <c r="AC42" i="1"/>
  <c r="AD42" i="1"/>
  <c r="AE42" i="1"/>
  <c r="S52" i="1"/>
  <c r="R52" i="1"/>
  <c r="R51" i="1"/>
  <c r="S51" i="1"/>
  <c r="N50" i="1"/>
  <c r="N51" i="1"/>
  <c r="Q51" i="1" s="1"/>
  <c r="N52" i="1"/>
  <c r="Q52" i="1" s="1"/>
  <c r="AC14" i="1" l="1"/>
  <c r="U14" i="1"/>
  <c r="T14" i="1"/>
  <c r="AE14" i="1"/>
  <c r="AD14" i="1"/>
  <c r="V14" i="1"/>
  <c r="Q205" i="1"/>
  <c r="L225" i="1" l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AB225" i="1"/>
  <c r="AC225" i="1"/>
  <c r="AD225" i="1"/>
  <c r="AE225" i="1"/>
  <c r="K225" i="1"/>
  <c r="AA226" i="1"/>
  <c r="AA225" i="1" s="1"/>
  <c r="Z226" i="1"/>
  <c r="Z225" i="1" s="1"/>
  <c r="L222" i="1"/>
  <c r="M222" i="1"/>
  <c r="N222" i="1"/>
  <c r="O222" i="1"/>
  <c r="P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K222" i="1"/>
  <c r="L216" i="1"/>
  <c r="M216" i="1"/>
  <c r="O216" i="1"/>
  <c r="T216" i="1"/>
  <c r="U216" i="1"/>
  <c r="V216" i="1"/>
  <c r="W216" i="1"/>
  <c r="X216" i="1"/>
  <c r="Y216" i="1"/>
  <c r="AC216" i="1"/>
  <c r="AD216" i="1"/>
  <c r="AE216" i="1"/>
  <c r="K216" i="1"/>
  <c r="Z219" i="1"/>
  <c r="AA219" i="1"/>
  <c r="AB219" i="1"/>
  <c r="Z220" i="1"/>
  <c r="AA220" i="1"/>
  <c r="AB220" i="1"/>
  <c r="AA218" i="1"/>
  <c r="AB218" i="1"/>
  <c r="Z218" i="1"/>
  <c r="R221" i="1"/>
  <c r="R216" i="1" s="1"/>
  <c r="S221" i="1"/>
  <c r="S216" i="1" s="1"/>
  <c r="Q221" i="1"/>
  <c r="Q216" i="1" s="1"/>
  <c r="R224" i="1"/>
  <c r="R222" i="1" s="1"/>
  <c r="S224" i="1"/>
  <c r="S222" i="1" s="1"/>
  <c r="Q224" i="1"/>
  <c r="Q222" i="1" s="1"/>
  <c r="AB215" i="1"/>
  <c r="AA215" i="1"/>
  <c r="W215" i="1"/>
  <c r="Z215" i="1" s="1"/>
  <c r="Z212" i="1"/>
  <c r="AA212" i="1"/>
  <c r="AB212" i="1"/>
  <c r="Z213" i="1"/>
  <c r="AA213" i="1"/>
  <c r="AB213" i="1"/>
  <c r="AA211" i="1"/>
  <c r="AB211" i="1"/>
  <c r="Z211" i="1"/>
  <c r="AB207" i="1"/>
  <c r="AA207" i="1"/>
  <c r="Z207" i="1"/>
  <c r="Z205" i="1"/>
  <c r="AA205" i="1"/>
  <c r="AB205" i="1"/>
  <c r="AA204" i="1"/>
  <c r="AB204" i="1"/>
  <c r="Z204" i="1"/>
  <c r="AA193" i="1"/>
  <c r="AB193" i="1"/>
  <c r="AA192" i="1"/>
  <c r="AB192" i="1"/>
  <c r="W193" i="1"/>
  <c r="Z193" i="1" s="1"/>
  <c r="W192" i="1"/>
  <c r="L188" i="1"/>
  <c r="M188" i="1"/>
  <c r="N188" i="1"/>
  <c r="O188" i="1"/>
  <c r="P188" i="1"/>
  <c r="T188" i="1"/>
  <c r="U188" i="1"/>
  <c r="V188" i="1"/>
  <c r="X188" i="1"/>
  <c r="Y188" i="1"/>
  <c r="AA210" i="1" l="1"/>
  <c r="Z210" i="1"/>
  <c r="AB210" i="1"/>
  <c r="W188" i="1"/>
  <c r="AB216" i="1"/>
  <c r="Z216" i="1"/>
  <c r="AA216" i="1"/>
  <c r="Z192" i="1"/>
  <c r="Z188" i="1" s="1"/>
  <c r="AB188" i="1"/>
  <c r="AA188" i="1"/>
  <c r="S170" i="1" l="1"/>
  <c r="R170" i="1"/>
  <c r="Q170" i="1"/>
  <c r="R169" i="1"/>
  <c r="R153" i="1" s="1"/>
  <c r="S169" i="1"/>
  <c r="S153" i="1" s="1"/>
  <c r="Q169" i="1"/>
  <c r="K68" i="1" l="1"/>
  <c r="K153" i="1"/>
  <c r="K173" i="1"/>
  <c r="L359" i="1"/>
  <c r="M359" i="1"/>
  <c r="Q21" i="1"/>
  <c r="R21" i="1"/>
  <c r="S21" i="1"/>
  <c r="T21" i="1"/>
  <c r="U21" i="1"/>
  <c r="V21" i="1"/>
  <c r="Z21" i="1"/>
  <c r="AA21" i="1"/>
  <c r="AB21" i="1"/>
  <c r="AC21" i="1"/>
  <c r="AD21" i="1"/>
  <c r="AE21" i="1"/>
  <c r="K359" i="1"/>
  <c r="K375" i="1"/>
  <c r="L388" i="1"/>
  <c r="M388" i="1"/>
  <c r="O388" i="1"/>
  <c r="P388" i="1"/>
  <c r="T388" i="1"/>
  <c r="T23" i="1" s="1"/>
  <c r="U388" i="1"/>
  <c r="U23" i="1" s="1"/>
  <c r="V388" i="1"/>
  <c r="V23" i="1" s="1"/>
  <c r="X388" i="1"/>
  <c r="X23" i="1" s="1"/>
  <c r="Y388" i="1"/>
  <c r="Y23" i="1" s="1"/>
  <c r="AE388" i="1"/>
  <c r="AE23" i="1" s="1"/>
  <c r="K388" i="1"/>
  <c r="Q190" i="1" l="1"/>
  <c r="R190" i="1"/>
  <c r="S190" i="1"/>
  <c r="Q191" i="1"/>
  <c r="R191" i="1"/>
  <c r="S191" i="1"/>
  <c r="Q192" i="1"/>
  <c r="R192" i="1"/>
  <c r="S192" i="1"/>
  <c r="Q193" i="1"/>
  <c r="R193" i="1"/>
  <c r="S193" i="1"/>
  <c r="Q194" i="1"/>
  <c r="R194" i="1"/>
  <c r="S194" i="1"/>
  <c r="Q195" i="1"/>
  <c r="R195" i="1"/>
  <c r="S195" i="1"/>
  <c r="Q196" i="1"/>
  <c r="R196" i="1"/>
  <c r="S196" i="1"/>
  <c r="R189" i="1"/>
  <c r="S189" i="1"/>
  <c r="Q189" i="1"/>
  <c r="Q188" i="1" l="1"/>
  <c r="S188" i="1"/>
  <c r="R188" i="1"/>
  <c r="L375" i="1"/>
  <c r="M375" i="1"/>
  <c r="N375" i="1"/>
  <c r="O375" i="1"/>
  <c r="P375" i="1"/>
  <c r="R375" i="1"/>
  <c r="R22" i="1" s="1"/>
  <c r="S375" i="1"/>
  <c r="S22" i="1" s="1"/>
  <c r="T375" i="1"/>
  <c r="T22" i="1" s="1"/>
  <c r="U375" i="1"/>
  <c r="U22" i="1" s="1"/>
  <c r="V375" i="1"/>
  <c r="V22" i="1" s="1"/>
  <c r="W375" i="1"/>
  <c r="W22" i="1" s="1"/>
  <c r="X375" i="1"/>
  <c r="X22" i="1" s="1"/>
  <c r="Y375" i="1"/>
  <c r="Y22" i="1" s="1"/>
  <c r="Z375" i="1"/>
  <c r="Z22" i="1" s="1"/>
  <c r="AA375" i="1"/>
  <c r="AA22" i="1" s="1"/>
  <c r="AB375" i="1"/>
  <c r="AB22" i="1" s="1"/>
  <c r="AC375" i="1"/>
  <c r="AC22" i="1" s="1"/>
  <c r="AD375" i="1"/>
  <c r="AD22" i="1" s="1"/>
  <c r="AE375" i="1"/>
  <c r="AE22" i="1" s="1"/>
  <c r="L173" i="1"/>
  <c r="M173" i="1"/>
  <c r="O173" i="1"/>
  <c r="P173" i="1"/>
  <c r="U173" i="1"/>
  <c r="U17" i="1" s="1"/>
  <c r="V173" i="1"/>
  <c r="V17" i="1" s="1"/>
  <c r="X173" i="1"/>
  <c r="X17" i="1" s="1"/>
  <c r="AA173" i="1"/>
  <c r="AA17" i="1" s="1"/>
  <c r="AB173" i="1"/>
  <c r="AB17" i="1" s="1"/>
  <c r="AC173" i="1"/>
  <c r="AC17" i="1" s="1"/>
  <c r="AD173" i="1"/>
  <c r="AD17" i="1" s="1"/>
  <c r="AE173" i="1"/>
  <c r="AE17" i="1" s="1"/>
  <c r="R16" i="1"/>
  <c r="AE13" i="1"/>
  <c r="AD13" i="1"/>
  <c r="AC13" i="1"/>
  <c r="Y13" i="1"/>
  <c r="X13" i="1"/>
  <c r="V13" i="1"/>
  <c r="U13" i="1"/>
  <c r="P25" i="1"/>
  <c r="O25" i="1"/>
  <c r="M25" i="1"/>
  <c r="L25" i="1"/>
  <c r="AE206" i="1" l="1"/>
  <c r="L153" i="1" l="1"/>
  <c r="M153" i="1"/>
  <c r="O153" i="1"/>
  <c r="P153" i="1"/>
  <c r="S16" i="1"/>
  <c r="U16" i="1"/>
  <c r="V16" i="1"/>
  <c r="X16" i="1"/>
  <c r="Y16" i="1"/>
  <c r="AA16" i="1"/>
  <c r="AB16" i="1"/>
  <c r="AD16" i="1"/>
  <c r="AE16" i="1"/>
  <c r="T16" i="1"/>
  <c r="R353" i="1" l="1"/>
  <c r="R352" i="1"/>
  <c r="O353" i="1"/>
  <c r="N353" i="1" s="1"/>
  <c r="O352" i="1"/>
  <c r="N352" i="1" s="1"/>
  <c r="AE53" i="1" l="1"/>
  <c r="AD53" i="1"/>
  <c r="Q352" i="1"/>
  <c r="Q353" i="1"/>
  <c r="AD15" i="1" l="1"/>
  <c r="AE15" i="1"/>
  <c r="K214" i="1"/>
  <c r="L214" i="1"/>
  <c r="M214" i="1"/>
  <c r="O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L210" i="1"/>
  <c r="M210" i="1"/>
  <c r="L206" i="1"/>
  <c r="M206" i="1"/>
  <c r="T206" i="1"/>
  <c r="U206" i="1"/>
  <c r="V206" i="1"/>
  <c r="W206" i="1"/>
  <c r="X206" i="1"/>
  <c r="Y206" i="1"/>
  <c r="Z206" i="1"/>
  <c r="AA206" i="1"/>
  <c r="AB206" i="1"/>
  <c r="AC206" i="1"/>
  <c r="AD206" i="1"/>
  <c r="Z197" i="1"/>
  <c r="AA197" i="1"/>
  <c r="AB197" i="1"/>
  <c r="AC197" i="1"/>
  <c r="AD197" i="1"/>
  <c r="AE197" i="1"/>
  <c r="AC188" i="1"/>
  <c r="AD188" i="1"/>
  <c r="AE188" i="1"/>
  <c r="Q180" i="1"/>
  <c r="R180" i="1"/>
  <c r="S180" i="1"/>
  <c r="R179" i="1"/>
  <c r="S179" i="1"/>
  <c r="N179" i="1"/>
  <c r="N173" i="1" s="1"/>
  <c r="L68" i="1"/>
  <c r="M68" i="1"/>
  <c r="Q68" i="1"/>
  <c r="S68" i="1"/>
  <c r="T68" i="1"/>
  <c r="U68" i="1"/>
  <c r="V68" i="1"/>
  <c r="Z68" i="1"/>
  <c r="AA68" i="1"/>
  <c r="AB68" i="1"/>
  <c r="L120" i="1"/>
  <c r="M120" i="1"/>
  <c r="O120" i="1"/>
  <c r="P120" i="1"/>
  <c r="T120" i="1"/>
  <c r="U120" i="1"/>
  <c r="V120" i="1"/>
  <c r="W120" i="1"/>
  <c r="X120" i="1"/>
  <c r="Y120" i="1"/>
  <c r="K120" i="1"/>
  <c r="K53" i="1" s="1"/>
  <c r="Z187" i="1" l="1"/>
  <c r="Z181" i="1" s="1"/>
  <c r="AB187" i="1"/>
  <c r="AB181" i="1" s="1"/>
  <c r="AD187" i="1"/>
  <c r="AD181" i="1" s="1"/>
  <c r="AC187" i="1"/>
  <c r="AA187" i="1"/>
  <c r="AA181" i="1" s="1"/>
  <c r="M53" i="1"/>
  <c r="V53" i="1"/>
  <c r="U53" i="1"/>
  <c r="T53" i="1"/>
  <c r="L53" i="1"/>
  <c r="Q375" i="1"/>
  <c r="Q22" i="1" s="1"/>
  <c r="S173" i="1"/>
  <c r="S17" i="1" s="1"/>
  <c r="R173" i="1"/>
  <c r="R17" i="1" s="1"/>
  <c r="Q179" i="1"/>
  <c r="AC181" i="1" l="1"/>
  <c r="AC18" i="1" s="1"/>
  <c r="AD18" i="1"/>
  <c r="V15" i="1"/>
  <c r="U15" i="1"/>
  <c r="T15" i="1"/>
  <c r="Q173" i="1"/>
  <c r="Q17" i="1" s="1"/>
  <c r="S145" i="1" l="1"/>
  <c r="N145" i="1"/>
  <c r="Q145" i="1" s="1"/>
  <c r="S144" i="1"/>
  <c r="N144" i="1"/>
  <c r="Q144" i="1" s="1"/>
  <c r="S143" i="1"/>
  <c r="N143" i="1"/>
  <c r="Q143" i="1" s="1"/>
  <c r="S142" i="1"/>
  <c r="N142" i="1"/>
  <c r="Q142" i="1" s="1"/>
  <c r="S141" i="1"/>
  <c r="N141" i="1"/>
  <c r="Q141" i="1" s="1"/>
  <c r="S140" i="1"/>
  <c r="N140" i="1"/>
  <c r="Q140" i="1" s="1"/>
  <c r="S139" i="1"/>
  <c r="N139" i="1"/>
  <c r="Q139" i="1" s="1"/>
  <c r="S138" i="1"/>
  <c r="N138" i="1"/>
  <c r="Q138" i="1" s="1"/>
  <c r="S137" i="1"/>
  <c r="N137" i="1"/>
  <c r="Q137" i="1" s="1"/>
  <c r="S136" i="1"/>
  <c r="N136" i="1"/>
  <c r="Q136" i="1" s="1"/>
  <c r="S135" i="1"/>
  <c r="N135" i="1"/>
  <c r="Q135" i="1" s="1"/>
  <c r="S134" i="1"/>
  <c r="N134" i="1"/>
  <c r="Q134" i="1" s="1"/>
  <c r="S133" i="1"/>
  <c r="N133" i="1"/>
  <c r="Q133" i="1" s="1"/>
  <c r="S132" i="1"/>
  <c r="N132" i="1"/>
  <c r="Q132" i="1" s="1"/>
  <c r="S131" i="1"/>
  <c r="N131" i="1"/>
  <c r="Q131" i="1" s="1"/>
  <c r="S130" i="1"/>
  <c r="N130" i="1"/>
  <c r="Q130" i="1" s="1"/>
  <c r="S129" i="1"/>
  <c r="N129" i="1"/>
  <c r="Q129" i="1" s="1"/>
  <c r="S128" i="1"/>
  <c r="S120" i="1" s="1"/>
  <c r="N128" i="1"/>
  <c r="Q128" i="1" l="1"/>
  <c r="Q120" i="1" s="1"/>
  <c r="N120" i="1"/>
  <c r="S53" i="1" l="1"/>
  <c r="S15" i="1" s="1"/>
  <c r="AB53" i="1"/>
  <c r="AB15" i="1" s="1"/>
  <c r="AA53" i="1"/>
  <c r="AA15" i="1" s="1"/>
  <c r="Z53" i="1"/>
  <c r="Z15" i="1" s="1"/>
  <c r="K47" i="1" l="1"/>
  <c r="Q47" i="1" s="1"/>
  <c r="Q42" i="1" s="1"/>
  <c r="R47" i="1"/>
  <c r="S47" i="1"/>
  <c r="K49" i="1"/>
  <c r="N49" i="1"/>
  <c r="R42" i="1"/>
  <c r="R14" i="1" s="1"/>
  <c r="R60" i="1"/>
  <c r="AC60" i="1"/>
  <c r="R63" i="1"/>
  <c r="N65" i="1"/>
  <c r="O65" i="1"/>
  <c r="P65" i="1"/>
  <c r="W66" i="1"/>
  <c r="X66" i="1"/>
  <c r="Y66" i="1"/>
  <c r="N67" i="1"/>
  <c r="O67" i="1"/>
  <c r="P67" i="1"/>
  <c r="R90" i="1"/>
  <c r="W90" i="1"/>
  <c r="W68" i="1" s="1"/>
  <c r="X90" i="1"/>
  <c r="X68" i="1" s="1"/>
  <c r="Y90" i="1"/>
  <c r="Y68" i="1" s="1"/>
  <c r="N91" i="1"/>
  <c r="N68" i="1" s="1"/>
  <c r="O91" i="1"/>
  <c r="O68" i="1" s="1"/>
  <c r="P91" i="1"/>
  <c r="P68" i="1" s="1"/>
  <c r="N171" i="1"/>
  <c r="N172" i="1"/>
  <c r="Q172" i="1"/>
  <c r="Q153" i="1" s="1"/>
  <c r="W172" i="1"/>
  <c r="W153" i="1" s="1"/>
  <c r="Z172" i="1"/>
  <c r="Z153" i="1" s="1"/>
  <c r="AC172" i="1"/>
  <c r="AC153" i="1" s="1"/>
  <c r="T178" i="1"/>
  <c r="T173" i="1" s="1"/>
  <c r="Y178" i="1"/>
  <c r="Y173" i="1" s="1"/>
  <c r="Y17" i="1" s="1"/>
  <c r="N186" i="1"/>
  <c r="O186" i="1"/>
  <c r="P186" i="1"/>
  <c r="K188" i="1"/>
  <c r="K197" i="1"/>
  <c r="L197" i="1"/>
  <c r="L187" i="1" s="1"/>
  <c r="M197" i="1"/>
  <c r="M187" i="1" s="1"/>
  <c r="R197" i="1"/>
  <c r="S197" i="1"/>
  <c r="T197" i="1"/>
  <c r="T187" i="1" s="1"/>
  <c r="T181" i="1" s="1"/>
  <c r="U197" i="1"/>
  <c r="U187" i="1" s="1"/>
  <c r="U181" i="1" s="1"/>
  <c r="V197" i="1"/>
  <c r="V187" i="1" s="1"/>
  <c r="V181" i="1" s="1"/>
  <c r="W197" i="1"/>
  <c r="W187" i="1" s="1"/>
  <c r="W181" i="1" s="1"/>
  <c r="X197" i="1"/>
  <c r="X187" i="1" s="1"/>
  <c r="X181" i="1" s="1"/>
  <c r="Y197" i="1"/>
  <c r="Y187" i="1" s="1"/>
  <c r="Y181" i="1" s="1"/>
  <c r="N198" i="1"/>
  <c r="O198" i="1"/>
  <c r="P198" i="1"/>
  <c r="N199" i="1"/>
  <c r="O199" i="1"/>
  <c r="P199" i="1"/>
  <c r="N200" i="1"/>
  <c r="O200" i="1"/>
  <c r="P200" i="1"/>
  <c r="N201" i="1"/>
  <c r="O201" i="1"/>
  <c r="P201" i="1"/>
  <c r="N203" i="1"/>
  <c r="O203" i="1"/>
  <c r="P203" i="1"/>
  <c r="K206" i="1"/>
  <c r="N207" i="1"/>
  <c r="O207" i="1"/>
  <c r="P207" i="1"/>
  <c r="N208" i="1"/>
  <c r="O208" i="1"/>
  <c r="P208" i="1"/>
  <c r="N209" i="1"/>
  <c r="O209" i="1"/>
  <c r="P209" i="1"/>
  <c r="Q206" i="1"/>
  <c r="R206" i="1"/>
  <c r="S206" i="1"/>
  <c r="K210" i="1"/>
  <c r="N211" i="1"/>
  <c r="O211" i="1"/>
  <c r="P211" i="1"/>
  <c r="N212" i="1"/>
  <c r="O212" i="1"/>
  <c r="P212" i="1"/>
  <c r="N213" i="1"/>
  <c r="O213" i="1"/>
  <c r="P213" i="1"/>
  <c r="AE214" i="1"/>
  <c r="AE187" i="1" s="1"/>
  <c r="AE181" i="1" s="1"/>
  <c r="P215" i="1"/>
  <c r="P214" i="1" s="1"/>
  <c r="P217" i="1"/>
  <c r="P216" i="1" s="1"/>
  <c r="N229" i="1"/>
  <c r="O229" i="1"/>
  <c r="P229" i="1"/>
  <c r="N230" i="1"/>
  <c r="O230" i="1"/>
  <c r="P230" i="1"/>
  <c r="N231" i="1"/>
  <c r="O231" i="1"/>
  <c r="P231" i="1"/>
  <c r="N232" i="1"/>
  <c r="O232" i="1"/>
  <c r="P232" i="1"/>
  <c r="N238" i="1"/>
  <c r="Q238" i="1"/>
  <c r="N239" i="1"/>
  <c r="Q239" i="1"/>
  <c r="N234" i="1"/>
  <c r="Q234" i="1"/>
  <c r="N235" i="1"/>
  <c r="Q235" i="1"/>
  <c r="N244" i="1"/>
  <c r="O244" i="1"/>
  <c r="P244" i="1"/>
  <c r="W244" i="1"/>
  <c r="X244" i="1"/>
  <c r="Y244" i="1"/>
  <c r="K246" i="1"/>
  <c r="K244" i="1" s="1"/>
  <c r="L246" i="1"/>
  <c r="L244" i="1" s="1"/>
  <c r="M246" i="1"/>
  <c r="M244" i="1" s="1"/>
  <c r="Q246" i="1"/>
  <c r="Q244" i="1" s="1"/>
  <c r="R246" i="1"/>
  <c r="R244" i="1" s="1"/>
  <c r="S244" i="1"/>
  <c r="T246" i="1"/>
  <c r="T244" i="1" s="1"/>
  <c r="U246" i="1"/>
  <c r="U244" i="1" s="1"/>
  <c r="V246" i="1"/>
  <c r="V244" i="1" s="1"/>
  <c r="Z246" i="1"/>
  <c r="Z244" i="1" s="1"/>
  <c r="AA246" i="1"/>
  <c r="AA244" i="1" s="1"/>
  <c r="AB246" i="1"/>
  <c r="AB244" i="1" s="1"/>
  <c r="AC246" i="1"/>
  <c r="AC244" i="1" s="1"/>
  <c r="AD246" i="1"/>
  <c r="AD244" i="1" s="1"/>
  <c r="AE246" i="1"/>
  <c r="AE244" i="1" s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K279" i="1"/>
  <c r="L279" i="1"/>
  <c r="M279" i="1"/>
  <c r="N279" i="1"/>
  <c r="O279" i="1"/>
  <c r="P279" i="1"/>
  <c r="Q279" i="1"/>
  <c r="S279" i="1"/>
  <c r="T279" i="1"/>
  <c r="U279" i="1"/>
  <c r="V279" i="1"/>
  <c r="W279" i="1"/>
  <c r="X279" i="1"/>
  <c r="Y279" i="1"/>
  <c r="Z279" i="1"/>
  <c r="AA279" i="1"/>
  <c r="AB279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K295" i="1"/>
  <c r="L295" i="1"/>
  <c r="M295" i="1"/>
  <c r="N295" i="1"/>
  <c r="O295" i="1"/>
  <c r="P295" i="1"/>
  <c r="T295" i="1"/>
  <c r="U295" i="1"/>
  <c r="V295" i="1"/>
  <c r="W295" i="1"/>
  <c r="X295" i="1"/>
  <c r="Y295" i="1"/>
  <c r="K312" i="1"/>
  <c r="K308" i="1" s="1"/>
  <c r="N312" i="1"/>
  <c r="R308" i="1"/>
  <c r="S308" i="1"/>
  <c r="N337" i="1"/>
  <c r="O337" i="1"/>
  <c r="P337" i="1"/>
  <c r="W340" i="1"/>
  <c r="X340" i="1"/>
  <c r="Y340" i="1"/>
  <c r="N341" i="1"/>
  <c r="O341" i="1"/>
  <c r="P341" i="1"/>
  <c r="W342" i="1"/>
  <c r="X342" i="1"/>
  <c r="Y342" i="1"/>
  <c r="W343" i="1"/>
  <c r="X343" i="1"/>
  <c r="Y343" i="1"/>
  <c r="O344" i="1"/>
  <c r="X344" i="1"/>
  <c r="Y344" i="1"/>
  <c r="Z344" i="1"/>
  <c r="N365" i="1"/>
  <c r="N359" i="1" s="1"/>
  <c r="O365" i="1"/>
  <c r="O359" i="1" s="1"/>
  <c r="P365" i="1"/>
  <c r="P359" i="1" s="1"/>
  <c r="W365" i="1"/>
  <c r="W359" i="1" s="1"/>
  <c r="X365" i="1"/>
  <c r="X359" i="1" s="1"/>
  <c r="Y365" i="1"/>
  <c r="Y359" i="1" s="1"/>
  <c r="N393" i="1"/>
  <c r="N388" i="1" s="1"/>
  <c r="R393" i="1"/>
  <c r="R388" i="1" s="1"/>
  <c r="R23" i="1" s="1"/>
  <c r="S388" i="1"/>
  <c r="S23" i="1" s="1"/>
  <c r="W393" i="1"/>
  <c r="W388" i="1" s="1"/>
  <c r="W23" i="1" s="1"/>
  <c r="AA393" i="1"/>
  <c r="AA388" i="1" s="1"/>
  <c r="AA23" i="1" s="1"/>
  <c r="AB393" i="1"/>
  <c r="AB388" i="1" s="1"/>
  <c r="AB23" i="1" s="1"/>
  <c r="N394" i="1"/>
  <c r="R394" i="1"/>
  <c r="W394" i="1"/>
  <c r="AA394" i="1"/>
  <c r="AB394" i="1"/>
  <c r="S41" i="1"/>
  <c r="R41" i="1"/>
  <c r="K41" i="1"/>
  <c r="S40" i="1"/>
  <c r="R40" i="1"/>
  <c r="K40" i="1"/>
  <c r="S39" i="1"/>
  <c r="R39" i="1"/>
  <c r="K39" i="1"/>
  <c r="S38" i="1"/>
  <c r="R38" i="1"/>
  <c r="K38" i="1"/>
  <c r="S37" i="1"/>
  <c r="R37" i="1"/>
  <c r="K37" i="1"/>
  <c r="AB36" i="1"/>
  <c r="AB25" i="1" s="1"/>
  <c r="AA36" i="1"/>
  <c r="AA25" i="1" s="1"/>
  <c r="W36" i="1"/>
  <c r="S36" i="1"/>
  <c r="R36" i="1"/>
  <c r="N36" i="1"/>
  <c r="S34" i="1"/>
  <c r="R34" i="1"/>
  <c r="K34" i="1"/>
  <c r="T13" i="1"/>
  <c r="Z31" i="1"/>
  <c r="W31" i="1"/>
  <c r="S31" i="1"/>
  <c r="R31" i="1"/>
  <c r="N31" i="1"/>
  <c r="Z30" i="1"/>
  <c r="W30" i="1"/>
  <c r="S30" i="1"/>
  <c r="R30" i="1"/>
  <c r="N30" i="1"/>
  <c r="Z29" i="1"/>
  <c r="W29" i="1"/>
  <c r="S29" i="1"/>
  <c r="R29" i="1"/>
  <c r="N29" i="1"/>
  <c r="Y308" i="1" l="1"/>
  <c r="Y20" i="1" s="1"/>
  <c r="X308" i="1"/>
  <c r="Z308" i="1"/>
  <c r="Z20" i="1" s="1"/>
  <c r="Y21" i="1"/>
  <c r="X21" i="1"/>
  <c r="W21" i="1"/>
  <c r="T17" i="1"/>
  <c r="AE18" i="1"/>
  <c r="R20" i="1"/>
  <c r="AD240" i="1"/>
  <c r="K42" i="1"/>
  <c r="R25" i="1"/>
  <c r="S25" i="1"/>
  <c r="W25" i="1"/>
  <c r="S20" i="1"/>
  <c r="O308" i="1"/>
  <c r="AE240" i="1"/>
  <c r="AE11" i="1" s="1"/>
  <c r="N42" i="1"/>
  <c r="AC240" i="1"/>
  <c r="AC19" i="1" s="1"/>
  <c r="N53" i="1"/>
  <c r="S42" i="1"/>
  <c r="S14" i="1" s="1"/>
  <c r="S187" i="1"/>
  <c r="S181" i="1" s="1"/>
  <c r="R187" i="1"/>
  <c r="R181" i="1" s="1"/>
  <c r="K187" i="1"/>
  <c r="K181" i="1" s="1"/>
  <c r="T11" i="1"/>
  <c r="L181" i="1"/>
  <c r="V11" i="1"/>
  <c r="U11" i="1"/>
  <c r="M181" i="1"/>
  <c r="M11" i="1" s="1"/>
  <c r="X18" i="1"/>
  <c r="W18" i="1"/>
  <c r="Y18" i="1"/>
  <c r="W53" i="1"/>
  <c r="W15" i="1" s="1"/>
  <c r="Y53" i="1"/>
  <c r="Y15" i="1" s="1"/>
  <c r="P53" i="1"/>
  <c r="O53" i="1"/>
  <c r="X53" i="1"/>
  <c r="X15" i="1" s="1"/>
  <c r="AC53" i="1"/>
  <c r="N25" i="1"/>
  <c r="K25" i="1"/>
  <c r="AB13" i="1"/>
  <c r="AA13" i="1"/>
  <c r="Z173" i="1"/>
  <c r="Z17" i="1" s="1"/>
  <c r="Q344" i="1"/>
  <c r="Q16" i="1"/>
  <c r="R68" i="1"/>
  <c r="R53" i="1" s="1"/>
  <c r="R15" i="1" s="1"/>
  <c r="W344" i="1"/>
  <c r="W308" i="1" s="1"/>
  <c r="Q197" i="1"/>
  <c r="Q187" i="1" s="1"/>
  <c r="Q181" i="1" s="1"/>
  <c r="AD394" i="1"/>
  <c r="AC394" i="1" s="1"/>
  <c r="AC16" i="1"/>
  <c r="N153" i="1"/>
  <c r="Z16" i="1"/>
  <c r="W16" i="1"/>
  <c r="O206" i="1"/>
  <c r="P210" i="1"/>
  <c r="O210" i="1"/>
  <c r="P206" i="1"/>
  <c r="Z18" i="1"/>
  <c r="N210" i="1"/>
  <c r="N206" i="1"/>
  <c r="Q63" i="1"/>
  <c r="Q53" i="1" s="1"/>
  <c r="Q15" i="1" s="1"/>
  <c r="Q29" i="1"/>
  <c r="Q38" i="1"/>
  <c r="Z393" i="1"/>
  <c r="Z388" i="1" s="1"/>
  <c r="Z23" i="1" s="1"/>
  <c r="Q308" i="1"/>
  <c r="P344" i="1"/>
  <c r="P308" i="1" s="1"/>
  <c r="Z394" i="1"/>
  <c r="O197" i="1"/>
  <c r="N197" i="1"/>
  <c r="P197" i="1"/>
  <c r="Q34" i="1"/>
  <c r="Q39" i="1"/>
  <c r="Q388" i="1"/>
  <c r="Q23" i="1" s="1"/>
  <c r="N217" i="1"/>
  <c r="N216" i="1" s="1"/>
  <c r="W178" i="1"/>
  <c r="W173" i="1" s="1"/>
  <c r="W17" i="1" s="1"/>
  <c r="Q31" i="1"/>
  <c r="Q36" i="1"/>
  <c r="Z36" i="1"/>
  <c r="Q41" i="1"/>
  <c r="AD393" i="1"/>
  <c r="AD388" i="1" s="1"/>
  <c r="AD23" i="1" s="1"/>
  <c r="N215" i="1"/>
  <c r="N214" i="1" s="1"/>
  <c r="Q30" i="1"/>
  <c r="Q37" i="1"/>
  <c r="Q40" i="1"/>
  <c r="Q20" i="1" l="1"/>
  <c r="AD19" i="1"/>
  <c r="AD11" i="1"/>
  <c r="X11" i="1"/>
  <c r="Y11" i="1"/>
  <c r="X20" i="1"/>
  <c r="AC15" i="1"/>
  <c r="AA18" i="1"/>
  <c r="AA11" i="1"/>
  <c r="AA10" i="1" s="1"/>
  <c r="R13" i="1"/>
  <c r="W13" i="1"/>
  <c r="W11" i="1"/>
  <c r="AB18" i="1"/>
  <c r="AB11" i="1"/>
  <c r="AB10" i="1" s="1"/>
  <c r="S13" i="1"/>
  <c r="W20" i="1"/>
  <c r="N344" i="1"/>
  <c r="N308" i="1" s="1"/>
  <c r="Q25" i="1"/>
  <c r="Q13" i="1" s="1"/>
  <c r="Z25" i="1"/>
  <c r="U18" i="1"/>
  <c r="V18" i="1"/>
  <c r="T18" i="1"/>
  <c r="AE10" i="1"/>
  <c r="AE19" i="1"/>
  <c r="Q14" i="1"/>
  <c r="P187" i="1"/>
  <c r="O187" i="1"/>
  <c r="N187" i="1"/>
  <c r="Q18" i="1"/>
  <c r="R11" i="1"/>
  <c r="S11" i="1"/>
  <c r="L11" i="1"/>
  <c r="AC393" i="1"/>
  <c r="AC388" i="1" s="1"/>
  <c r="AC23" i="1" s="1"/>
  <c r="AC11" i="1" l="1"/>
  <c r="AC10" i="1" s="1"/>
  <c r="Z11" i="1"/>
  <c r="Z10" i="1" s="1"/>
  <c r="Z13" i="1"/>
  <c r="S10" i="1"/>
  <c r="S18" i="1"/>
  <c r="R10" i="1"/>
  <c r="R18" i="1"/>
  <c r="Q11" i="1"/>
  <c r="Q10" i="1" s="1"/>
  <c r="AD10" i="1"/>
  <c r="N181" i="1"/>
  <c r="N11" i="1" s="1"/>
  <c r="P181" i="1"/>
  <c r="P11" i="1" s="1"/>
  <c r="O181" i="1"/>
  <c r="O11" i="1" s="1"/>
  <c r="K11" i="1"/>
</calcChain>
</file>

<file path=xl/sharedStrings.xml><?xml version="1.0" encoding="utf-8"?>
<sst xmlns="http://schemas.openxmlformats.org/spreadsheetml/2006/main" count="1337" uniqueCount="661">
  <si>
    <t>Наименование и местоположение
объекта</t>
  </si>
  <si>
    <t>в том числе:</t>
  </si>
  <si>
    <t>ФБ</t>
  </si>
  <si>
    <t>РБ</t>
  </si>
  <si>
    <t>Всего</t>
  </si>
  <si>
    <t>ОБРАЗОВАНИЕ, всего</t>
  </si>
  <si>
    <t>Министерство образования и молодежной политики Чувашской Республики</t>
  </si>
  <si>
    <t>КУЛЬТУРА. ВСЕГО</t>
  </si>
  <si>
    <t>ЗДРАВООХРАНЕНИЕ, ВСЕГО</t>
  </si>
  <si>
    <t>ФИЗИЧЕСКАЯ КУЛЬТУРА И СПОРТ, ВСЕГО</t>
  </si>
  <si>
    <t>ДОРОЖНОЕ ХОЗЯЙСТВО, ВСЕГО</t>
  </si>
  <si>
    <t>КОММУНАЛЬНОЕ ХОЗЯЙСТВО, ВСЕГО</t>
  </si>
  <si>
    <t>Строительство средней общеобразовательной школы на 1500 мест в мкр. "Университетский-2" г. Чебоксары</t>
  </si>
  <si>
    <t>Реконструкция стадиона «Волга» города Чебоксары, ул. Коллективная, д. 3</t>
  </si>
  <si>
    <t xml:space="preserve">Министерство строительства, архитектуры и жилищно-коммунального хозяйства Чувашской Республики </t>
  </si>
  <si>
    <t xml:space="preserve">Строительство группового водовода Шемуршинского, Батыревского, Комсомольского районов Чувашской Республики (V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</si>
  <si>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(VI пусковой комплекс) </t>
  </si>
  <si>
    <t>в том числе проектно-изыскательские работы</t>
  </si>
  <si>
    <t xml:space="preserve">Строительство нового здания поликлиники БУ "Канашская ЦРБ" Минздрава Чувашии, Канашский район, с. Шихазаны, ул. Епифанова, д. 12 </t>
  </si>
  <si>
    <t>Строительство здания поликлиники бюджетного учреждения Чувашской Республики "Моргаушская центральная районная больница" Министерства здравоохранения Чувашской Республики, Моргаушский район, с. Моргауши</t>
  </si>
  <si>
    <t>Министерство строительства, архитектуры и жилищно-коммунального хозяйства Чувашской Республики</t>
  </si>
  <si>
    <t>Министерство физической культуры и спорта Чувашской Республики</t>
  </si>
  <si>
    <t>ЖИЛИЩНОЕ СТРОИТЕЛЬСТВО, ВСЕГО</t>
  </si>
  <si>
    <t>СОЦИАЛЬНАЯ ПОЛИТИКА, ВСЕГО</t>
  </si>
  <si>
    <t>Аликовский район</t>
  </si>
  <si>
    <t>Батыревский район</t>
  </si>
  <si>
    <t>Канашский район</t>
  </si>
  <si>
    <t>Комсомольский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</si>
  <si>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</si>
  <si>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</si>
  <si>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</si>
  <si>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</si>
  <si>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Ядринский район</t>
  </si>
  <si>
    <t>Яльчикский район</t>
  </si>
  <si>
    <t>Строительство подъездных путей к индустриальному парку (участок по ул. 40 лет Победы – 1 этап)</t>
  </si>
  <si>
    <t>город Канаш</t>
  </si>
  <si>
    <t>город Шумерля</t>
  </si>
  <si>
    <t>Министерство транспорта и дорожного хозяйства Чувашской Республики</t>
  </si>
  <si>
    <t>Строительство автомобильной дороги по улицам Центральная, Зеленая в д. Синькасы</t>
  </si>
  <si>
    <t>Строительство автомобильной дороги в д. Альбусь-Сюрбеево</t>
  </si>
  <si>
    <t>Казенное учреждение Чувашской Республики "Республиканская служба единого заказчика" Министроя Чувашии (заказчик)</t>
  </si>
  <si>
    <t xml:space="preserve">Строительство и реконструкция автомобильных дорог общего пользования местного значения в границах городского округа </t>
  </si>
  <si>
    <t>в том числе проектно-изыскательские работы: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</si>
  <si>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</t>
  </si>
  <si>
    <t>Строительство автомобильной дороги по ул. Арлашкина, ул. Яшина, ул. Кирова, ул. Садовая, ул. Горького в с. Порецкое</t>
  </si>
  <si>
    <t>Строительство автомобильной дороги по улицам Новая и Северная в с. Байдеряково</t>
  </si>
  <si>
    <t xml:space="preserve">Строительство автомобильной дороги ул. 1-я Южная </t>
  </si>
  <si>
    <t>Реконструкция Лапсарского проезда со строительством подъезда кд. 65 по Лапсарскому проезду</t>
  </si>
  <si>
    <t>Строительство набережной р. Волга с причальной стенкой и благоустройство прилегающей территории в г. Марийнский Посад</t>
  </si>
  <si>
    <t>Строительство набережной р. Волга с причальной стенкой и благоустройство прилегающей территории в г. Козловка</t>
  </si>
  <si>
    <t>Строительство футбольного манежа при БУ "СШ по футболу" Минспорта Чувашии</t>
  </si>
  <si>
    <t>Министерство здравоохранения Чувашской Республики</t>
  </si>
  <si>
    <t>Администрация г. Чебоксары</t>
  </si>
  <si>
    <t>Создание индустриальных парков в Цивильском и Батыревском районах, индустриального (промышленного) парка в г. Новочебоксарске</t>
  </si>
  <si>
    <t>Строительство инфекционного  корпуса на 200 коек в г. Чебоксары  в рамках реализации концессионного  соглашения.</t>
  </si>
  <si>
    <t xml:space="preserve">Строительство фельдшерско-акушерских пунктов в районах Чувашской Республики </t>
  </si>
  <si>
    <t>д. Кзыл-Камыш Батыревского района</t>
  </si>
  <si>
    <t>д. Ослаба Вурнарского района</t>
  </si>
  <si>
    <t>с. Кукшум Вурнарского района</t>
  </si>
  <si>
    <t>д. Нижние Абакасы Ибресинского района</t>
  </si>
  <si>
    <t>д. Сиделево Канашского района</t>
  </si>
  <si>
    <t>д. Малое Тугаево Канашского района</t>
  </si>
  <si>
    <t>д. Новые Мамеи Канашского района</t>
  </si>
  <si>
    <t>д. Большие Бикшихи Канашского района</t>
  </si>
  <si>
    <t>с. Аттиково Козловского района</t>
  </si>
  <si>
    <t>д. Татарские Шуруты Комсомольского района</t>
  </si>
  <si>
    <t>д. Березовка Красночетайского района</t>
  </si>
  <si>
    <t>с. Покровское Мариинско-Посадского района</t>
  </si>
  <si>
    <t>д. Тансарино Урмарского района</t>
  </si>
  <si>
    <t>с. Рындино Цивильского района</t>
  </si>
  <si>
    <t>д. Ойкасы Чебоксарского района</t>
  </si>
  <si>
    <t>д. Вурманкас-Туруново Чебоксарского района</t>
  </si>
  <si>
    <t>д. Верхнее Буяново Шемуршинского района</t>
  </si>
  <si>
    <t>д. Андреевка Шемуршинского района</t>
  </si>
  <si>
    <t>д. Вурманкас-Асламасы Ядринского района</t>
  </si>
  <si>
    <t>д. Верхние Ачаки Ядринского района</t>
  </si>
  <si>
    <t>с. Сабанчино Яльчикского района</t>
  </si>
  <si>
    <t>с. Байглычево Яльчикского района</t>
  </si>
  <si>
    <t>с. Большая Выла Аликовского района</t>
  </si>
  <si>
    <t>д. Красномайск Батыревского района</t>
  </si>
  <si>
    <t>д. Малдыкасы Вурнарского района</t>
  </si>
  <si>
    <t>д. Кожар-Яндоба Вурнарского района</t>
  </si>
  <si>
    <t>д. Андрюшево Ибресинского района</t>
  </si>
  <si>
    <t>д. Старые Шальтямы Канашского района</t>
  </si>
  <si>
    <t>д. Новый Сундырь Комсомольского района</t>
  </si>
  <si>
    <t>д. Ямаши Красночетайского района</t>
  </si>
  <si>
    <t>с. Бичурино Мариинско-Посадского района</t>
  </si>
  <si>
    <t>д. Чураккасы Моргаушского района</t>
  </si>
  <si>
    <t>д. Яранкасы Чебоксарского района</t>
  </si>
  <si>
    <t>д. Хыркасы Чебоксарского района</t>
  </si>
  <si>
    <t>с. Трехизб-Шемурша Шемуршинского района</t>
  </si>
  <si>
    <t>д. Асаново Шемуршинского района</t>
  </si>
  <si>
    <t>с. Кармалы Янтиковского района</t>
  </si>
  <si>
    <t xml:space="preserve">Строительство врачебных амбулаторий и отделений общеврачебных практик в районах и городах Чувашской Республики 
</t>
  </si>
  <si>
    <t>с. Раскильдино Аликовского района</t>
  </si>
  <si>
    <t>д. Новые Яхакасы Вурнарского района</t>
  </si>
  <si>
    <t>д. Арабоси Урмарского района</t>
  </si>
  <si>
    <t>с. Янтиково Яльчикского района</t>
  </si>
  <si>
    <t>с. Турмыши Янтиковского района</t>
  </si>
  <si>
    <t>с. Шыгырдан Батыревского района</t>
  </si>
  <si>
    <t>с. Норваш-Шигали Батыревского района</t>
  </si>
  <si>
    <t>с. Тойси Батыревского района</t>
  </si>
  <si>
    <t>с. Новое Ахпердино Батыревского района</t>
  </si>
  <si>
    <t>д. Ермошкино Вурнарского района</t>
  </si>
  <si>
    <t>с. Штанаши Красночетайского района</t>
  </si>
  <si>
    <t>с. Чурачики Цивильского района</t>
  </si>
  <si>
    <t>д. Новые Тренькасы Чебоксарского района</t>
  </si>
  <si>
    <t>с. Большая Таяба Яльчикского района</t>
  </si>
  <si>
    <t>Строительство инженерной, транспортной, социальной инфраструктуры в целях жилищного строительства в Чувашской Республике</t>
  </si>
  <si>
    <t>Министерство природных ресурсов и экологии Чувашской Республики</t>
  </si>
  <si>
    <t>администрация г. Чебоксары</t>
  </si>
  <si>
    <t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№2"</t>
  </si>
  <si>
    <t xml:space="preserve"> в том числе проектно-изыскательские работы </t>
  </si>
  <si>
    <t>Строительство сельского дома культуры на 100 мест в д. Илебары Карачаевского сельского поселения Козловского района</t>
  </si>
  <si>
    <t>Строительство Центра подготовки по спортивной площадки по спортивной гимнастике МБОУ "Спортивная школа № 1" города Новочебоксарска Чувашской Республики</t>
  </si>
  <si>
    <t>строительство блочно-модульной котельной на природном газе для АУ Чувашии "ФОЦ "Росинка" Минспорта Чувашии</t>
  </si>
  <si>
    <t>Cтроительство группового водовода Шемуршинского, Батыревского, Комсомольского районов Чувашской Республики  (VII пусковой комплекс)</t>
  </si>
  <si>
    <t>КУ ЧР Служба единого заказчика (заказчик)</t>
  </si>
  <si>
    <t>Строительство общеобразовательной школы на 165 мест с пристроем помещений для дошкольной группы на 40 мест в с. Стемасы  Алатырьского района Чувашской Республики</t>
  </si>
  <si>
    <t xml:space="preserve">Строительство нового корпуса на 500 ученических мест и дошкольной группы на 40 мест в МБОУ "Цивильская СОШ № 2" в  г. Цивильск, ул.Рогожкина, д. 59" </t>
  </si>
  <si>
    <t>Строительство очистных сооружений  пгт. Урмары Урмарского района Чувашской Республики</t>
  </si>
  <si>
    <t xml:space="preserve">Строительство канализационных очистных сооружений  и канализации для восточной части с.Батырево Батыревского района Чувашской Республики </t>
  </si>
  <si>
    <t>Строительство автомобильной дороги д. Новые Шальтямы – д. Новые Бюрженеры Канашского района Чувашской Республики</t>
  </si>
  <si>
    <t>Красноармейский муниципальный округ</t>
  </si>
  <si>
    <t>Строительство подъездной автомобильной дороги по ул. Октябрьская в д. Синьял-Чурино</t>
  </si>
  <si>
    <t>Строительство автомобильной дороги по ул. Центральная и ул. Красноармейская в с. Тогаево</t>
  </si>
  <si>
    <t>Строительство автомобильной дороги протяженностью 1,355 км в д. Мижули по ул. Лесная с примыканием к автодороге "Волга" – Марпосад – Первое Чурашево – Марпосад – Аксарино</t>
  </si>
  <si>
    <t>Строительство автомобильной дороги по улицам в д. Большие Токшики</t>
  </si>
  <si>
    <t>Строительство автомобильной дороги "Авданкасы – Моргауши – Козьмодемьянск – Сятракасы" (подъезд к ул. Привольная)</t>
  </si>
  <si>
    <t>город Алатырь</t>
  </si>
  <si>
    <t>Реконструкция автомобильной дороги по пр. Ленина (1 этап)</t>
  </si>
  <si>
    <t>Реконструкция автомобильной дороги по ул. Красноармейская</t>
  </si>
  <si>
    <t>Реконструкция автомобильной дороги по ул. Заводская и строительство автомобильной дороги по ул. Лермонтова (2 этап строительства)</t>
  </si>
  <si>
    <t>Строительство автомобильной дороги по ул. Пушкина, пер. Банковский</t>
  </si>
  <si>
    <t>Строительство тротуара вдоль автомобильной дороги Калинино – Батырево – Яльчики на участке км 77+000 – км 79+000 (выборочно) в Батыревском районе</t>
  </si>
  <si>
    <t xml:space="preserve">Расходы на мероприятия по повышению уровня обустройства автомобильных дорог регионального и межмуниципального значения. Устройство тротуара на участке км 98+075 – км 98+595 автомобильной дороги Калинино-Батырево-Яльчики (в том числе подъезд к с.Яльчики) в Батыревском районе </t>
  </si>
  <si>
    <t>Расходы на мероприятия по повышению уровня обустройства автомобильных дорог общего пользования регионального и межмуниципального значения. Устройство искусственного электроосвещения и тротуаров на автомобильной дороге "Волга" – Марпосад – Октябрьское – Козловка на участках км 0+236 (автобусная остановка), км 2+213 (автобусная остановка), км 3+326 (автобусная остановка), км 4+714 (автобусная остановка), км 6+980 (автобусная остановка), км 9+614 (автобусная остановка), км 10+480 – км 12+825 (н.п. Октябрьское), км 16+460 – км 18+105 (н.п. Аксарино), км 20+182 (автобусная остановка) в Мариинско-Посадском районе</t>
  </si>
  <si>
    <t xml:space="preserve">Расходы на мероприятия по повышению уровня обустройства автомобильных дорог межмуниципального значения. Устройство искусственного электроосвещения на автомобильной дороге "Волга" – Марпосад на участке км 30+350 – км 32+958 в Мариинско-Посадском районе </t>
  </si>
  <si>
    <t>Расходы на мероприятия по повышению уровня обустройства автомобильных дорог регионального и межмуниципального значения. Устройство искусственного электроосвещения и тротуаров на участке км 3+441 – км 5+010 (н.п. Нискасы) автомобильной дороги "Сура" в Моргаушском районе</t>
  </si>
  <si>
    <t>Строительство наружного освещения с устройством пешеходных переходов и тротуаров (выборочно) на автомобильной дороге Чебоксары – Сурское на участке км 137+010 – км 139+091, км 166+450 – км 168+426 в Порецком районе</t>
  </si>
  <si>
    <t>Строительство наружного освещения, остановочных пунктов, пешеходных переходов и тротуаров на участке км 0+020 – км 1+000, км 1+688 – км 4+230, км 5+850 – км 8+200 на автомобильной дороге Урмары – Ковали – Нурлаты в Урмарском районе Чувашской Республики (III этап, IV этап строительства)</t>
  </si>
  <si>
    <t>Расходы на мероприятия по повышению уровня обустройства автомобильных дорог регионального значения. Устройство искусственного электроосвещения на автомобильной дороге Кугеси – Атлашево – Новочебоксарск на участке км 21+000 – км 25+525 в Чебоксарском районе</t>
  </si>
  <si>
    <t>Расходы на мероприятия по повышению уровня обустройства автомобильных дорог регионального значения. Устройство искусственного электроосвещения автобусных остановок на автомобильной дороге Чебоксары – Сурское (до границы Ульяновской области) на участках км 14+601, км 16+332, км 17+359, км 18+538, км 19+308, км 20+032, км 20+561, км 21+687, км 21+818, км 24+231, км 24+793, км 26+570, км 27+508, км 30+002, км 33+570, км 35+434, км 37+200, км 40+331, км 40+956, км 41+341, км 42+021, км 42+401, км 44+332, км 48+621, км 48+901, км 54+951, км 55+748, км 59+848, км 64+979, км 66+685, км 68+955, км 70+768 в Чебоксарском, Аликовском и Вурнарском районах и Красноармейском муниципальном округе</t>
  </si>
  <si>
    <t>Строительство БУ "Ибресинский дом-интернат" в пос. Ибреси Ибресинского района Чувашской Республики"</t>
  </si>
  <si>
    <t>Строительство II очереди БУ "Атратский ПНИ" Минтруда Чувашии (спальный корпус с пищеблоком) в п. Атрать Алатырского района</t>
  </si>
  <si>
    <t xml:space="preserve">Строительство тротуара вдоль автомобильной дороги Калинино – Батырево – Яльчики на участке км 0+040 – км 1+500 (справа) в с. Калинино Вурнарского района 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</si>
  <si>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качественные дороги"</t>
  </si>
  <si>
    <t xml:space="preserve"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качественные дороги" </t>
  </si>
  <si>
    <t>Строительство автомобильной дороги по ул. Комсомольская в с. Порецкое</t>
  </si>
  <si>
    <t>строительство, реконструкция, капитальный ремонт и ремонт автомобильных дорог общего пользования, ведущих от сети автомобильных дорог общего пользования к объектам, расположенным (планируемым к созданию) в сельских населенных пунктах, в рамках развития транспортной инфраструктуры на сельских территориях</t>
  </si>
  <si>
    <t xml:space="preserve"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или муниципального округа и в границах населенных пунктов поселений </t>
  </si>
  <si>
    <t xml:space="preserve">Строительство и реконструкция автомобильной дороги "Волга" - Марпосад - Октябрьское - Козловка на участке км 22+000 - км 32+000 с ликвидацией грунтового разрыва в Козловском и Мариинско-Посадском районах, 2 этап: ПК40+00-ПК70+00 (км 26+000 – км 29+000) </t>
  </si>
  <si>
    <t xml:space="preserve">Расходы на мероприятия по повышению уровня обустройства автомобильных дорог регионального и межмуниципального значения. Устройство искусственного освещения и тротуаров на участках км 2+877 – км 4+271 (н.п. Кюльхири), км 9+773  (автобусная остановка), км 13+292 – км 17+429 (н.п. Вурнары), км 20+991 (автобусная остановка), км 24+757 (автобусная остановка), км 26+374 – км 27+783 (н.п. Ершипоси) автомобильной дороги Калинино – Батырево – Яльчики (в том числе подъезд к с. Яльчики) в Вурнарском районе </t>
  </si>
  <si>
    <t>Реконструкция автомобильной дороги "Аликово – Старые Атаи – а.д. "Сура" – д. Верхнее Аккозино – д. Кузнечная на участке км 1+460 – км 3+060 в Красночетайском районе Чувашской Республики</t>
  </si>
  <si>
    <t>Строительство автомобильной дороги по ул. Школьная с. Тоганашево Козловского района Чувашской Республики</t>
  </si>
  <si>
    <t>Строительство автомобильной дороги по ул. Ленина в с. Шыгырдан</t>
  </si>
  <si>
    <t>Строительство автомобильной дороги по ул. К.Маркса, ул. Лермонтова, переулок от ул. Лермонтова до ул. Матросова, ул. Комарова в с. Большие Яльчики</t>
  </si>
  <si>
    <t>Строительство автомобильной дороги по ул. Некрасова, проезд от ул. Некрасова до ул. А.Виноходова,  ул. А.Виноходова, ул. Б.Яковлева, ул. А.Николаева, ул. К.Долбилова, проезд от ул. К.Долбилова до ул. А.Николаева в г. Ядрин</t>
  </si>
  <si>
    <t xml:space="preserve">Строительство автомобильной дороги по ул. Первомайская, ул. Герцена г. Ядрин (I этап) </t>
  </si>
  <si>
    <t>Администрация Мариинско-Посадского района</t>
  </si>
  <si>
    <t>Реконструкция МУП "Детский оздоровительный лагерь "Звездный" администрации Цивильского района Чувашской Республики</t>
  </si>
  <si>
    <t>Строительство школы на 375 мест в г. Мариинский Посад Чувашской Республики (в рамках КРСТ)</t>
  </si>
  <si>
    <t>Комплексная застройка ЖК "Дубрава Парк" город Чебоксары</t>
  </si>
  <si>
    <t>Сети водоснабжения микрорайона "Дубрава Парк" (магистральные, внутриквартальные) г. Чебоксары</t>
  </si>
  <si>
    <t>Сети хозяйственно-бытовой канализации микрорайона "Дубрава Парк" (магистральные, внутриквартальные) г. Чебоксары</t>
  </si>
  <si>
    <t>Сети ливневой канализации микрорайона "Дубрава Парк" (магистральные, внутриквартальные) г. Чебоксары</t>
  </si>
  <si>
    <t>Сети электроснабжения микрорайона "Дубрава Парк" (магистральные, внутриквартальные) г. Чебоксары</t>
  </si>
  <si>
    <t>Сети газоснабжения "Дубрава Парк" (магистральные, внутриквартальные) г. Чебоксары</t>
  </si>
  <si>
    <t>Автомобильная дорога (примыкание ул. Фруктовая - ул. Гражданская г. Чебоксары)</t>
  </si>
  <si>
    <t>Автомобильная дорога (примыкание бульвара А.Миттова - ул. Гражданская г. Чебоксары)</t>
  </si>
  <si>
    <t>Автомобильная дорога (улично-дорожная сеть микрорайона "Дубрава Парк" г. Чебоксары)</t>
  </si>
  <si>
    <t>Застройка микрорайона 2 "А" центральной части города Чебоксары "Грязевская стрелка", ограниченной улицами Гагарина, Ярмарочная, Пионерская, Калинина</t>
  </si>
  <si>
    <t>Магистральные сети водоснабжения микрорайона 2 "А" центральной части города Чебоксары "Грязевская стрелка", ограниченной улицами Гагарина, Ярмарочная, Пионерская, Калинина</t>
  </si>
  <si>
    <t>Магистральные сети хозяйственно-бытовой канализации микрорайона 2 "А" центральной части города Чебоксары "Грязевская стрелка", ограниченной улицами Гагарина, Ярмарочная, Пионерская, Калинина</t>
  </si>
  <si>
    <t>Магистральные сети ливневой канализации микрорайона 2 "А" центральной части города Чебоксары "Грязевская стрелка", ограниченной улицами Гагарина, Ярмарочная, Пионерская, Калинина</t>
  </si>
  <si>
    <t>Магистральные сети теплоснабжения микрорайона 2 "А" центральной части города Чебоксары "Грязевская стрелка", ограниченной улицами Гагарина, Ярмарочная, Пионерская, Калинина</t>
  </si>
  <si>
    <t>Магистральные сети электроснабжения микрорайона 2 "А" центральной части города Чебоксары "Грязевская стрелка", ограниченной улицами Гагарина, Ярмарочная, Пионерская, Калинина</t>
  </si>
  <si>
    <t>Отводящий коллектор реки Кайбулка и ее притоков от ул. Гагарина до ул. Калинина г. Чебоксары</t>
  </si>
  <si>
    <t>Автомобильная дорога микрорайона 2 "А" центральной части города Чебоксары "Грязевская стрелка"</t>
  </si>
  <si>
    <t>Комплексная застройка жилого района "Солнечный" Новоюжного планировочного района г. Чебоксары</t>
  </si>
  <si>
    <t>Комплексная застройка микрорайона 1А центральной части г. Чебоксары</t>
  </si>
  <si>
    <t>Строительство дороги по ул. Базарная от ул. Н.Рождественского до ул. Н.Смирнова</t>
  </si>
  <si>
    <t>Строительство дороги по ул. Базарная от ул. И.С.Тукташа до ул. Дзержинского</t>
  </si>
  <si>
    <t>Строительство дороги по ул. Пушкина - Н.Смирнова</t>
  </si>
  <si>
    <t>Строительство автомобильной дороги микрорайона 3 жилого района "Солнечный" Новоюжного планировочного района г. Чебоксары (2 этап строительства)</t>
  </si>
  <si>
    <t>Строительство автомобильной дороги к микрорайону "Солнечный" Новоюжного планировочного района г. Чебоксары (1, 4 очередь)</t>
  </si>
  <si>
    <t>Строительство многофункционального центра обслуживания населения в г. Чебоксары</t>
  </si>
  <si>
    <t xml:space="preserve">строительство трассы маунтинбайка в г. Чебоксары (2 этап строительства центра развития маунтинбайка в г. Чебоксары) при БУ "СШОР N 7 имени В.Ярды" Минспорта Чувашии </t>
  </si>
  <si>
    <t>в том числе</t>
  </si>
  <si>
    <t>Всего РАИП</t>
  </si>
  <si>
    <t xml:space="preserve">Реконструкция объекта "МАУ ДО "Аликовская ДШИ" Аликовского района Чувашской Республики </t>
  </si>
  <si>
    <t>тыс. рублей</t>
  </si>
  <si>
    <t>2025 год</t>
  </si>
  <si>
    <t>2024 год</t>
  </si>
  <si>
    <t>Строительство пристроя к городскому перинатальному центру БУ «Городская клиническая больница №1» Минздрава Чувашии по адресу: ЧР, г. Чебоксары, пр. Тракторостроителей</t>
  </si>
  <si>
    <t>Строительство лыжероллерной трассы протяженностью 3 969 метров с освещением и видеонаблюдением в Центре зимних видов спорта (при БУ «СШОР № 2»)</t>
  </si>
  <si>
    <t xml:space="preserve">Строительство спортивно-оздоровительного комплекса с бассейном БУ «СШОР № 9 по плаванию» Минспорта ЧР </t>
  </si>
  <si>
    <t>"Здание фондохранилища", расположенного по адресу: Чувашская Республика, г. Чебоксары, б-р Купца Ефремова, д. 6Б (реконструкция)</t>
  </si>
  <si>
    <t>Станция биологической очистки сточных вод производительностью 600 м3 в сутки и сетей канализации в с. Комсомольское Комсомольского района Чувашской Республики</t>
  </si>
  <si>
    <t>Магистральная дорога районного значения №3 в микрорайоне №2 в жилом районе «Новый город» г. Чебоксары. 3 этап (в границах микрорайона №2)</t>
  </si>
  <si>
    <t>Строительство бокового проезда вдоль улицы Советской с выездом на улицу Воинов-Интернационалистов в IX микрорайоне г. Новочебоксарска Чувашской Республики</t>
  </si>
  <si>
    <t>Строительство проезда от улицы 10-ой Пятилетки до улицы Советской в IX микрорайоне г. Новочебоксарска Чувашской Республики</t>
  </si>
  <si>
    <t>Строительство водопровода по ул. Хмельницкого микрорайона «Новая Богданка» г. Чебоксары</t>
  </si>
  <si>
    <t>Реконструкция сетей водоснабжения и напорной канализации в микрорайоне №2 жилого района «Новый город» г. Чебоксары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</si>
  <si>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</si>
  <si>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объекта "Средняя общеобразовательная школа на 825 ученических мест в поселке Кугеси Чебоксарского района Чувашской Республики"</t>
  </si>
  <si>
    <t>Строительство объекта "Средняя общеобразовательная школа на 1400 мест в микрорайоне "Солнечный", г. Чебоксары Чувашской Республики"</t>
  </si>
  <si>
    <t>Строительство объекта "Общеобразовательная школа на 1100 мест по адресу: ул. Воинов интернационалистов в IX мкр. Западного жилого района, города Новочебоксарск, Чувашской Республики"</t>
  </si>
  <si>
    <t>с.Шоркистры Урмарского района</t>
  </si>
  <si>
    <t>д.Козыльяры Урмарского района</t>
  </si>
  <si>
    <t>п.Алтышево Алатырского района</t>
  </si>
  <si>
    <t>д.Криуши Козловского района</t>
  </si>
  <si>
    <t>д.Эльбарусово Мариинско-Посадского района</t>
  </si>
  <si>
    <t>д. Саруй Урмарского района</t>
  </si>
  <si>
    <t>д.Старое Котяково Батыревского района</t>
  </si>
  <si>
    <t xml:space="preserve">д.Хирпоси Вурнарского района </t>
  </si>
  <si>
    <t>д.Новые Шальтямы Канашского района</t>
  </si>
  <si>
    <t>д.Кошноруй Канашского района</t>
  </si>
  <si>
    <t>д.Сюрбей-Токаево Комсомольского района</t>
  </si>
  <si>
    <t>д.Нижнее Тимерчеево Комсомольского района</t>
  </si>
  <si>
    <t>д.Кубасы Моргаушского района</t>
  </si>
  <si>
    <t>с. Стемасы Алатырского района</t>
  </si>
  <si>
    <t>с.Тарханы Батыревского района</t>
  </si>
  <si>
    <t>д.Долгий Остров Батыревского района</t>
  </si>
  <si>
    <t>д.Вурман-Кибеки Вурнарского района</t>
  </si>
  <si>
    <t>с.Малые Кармалы Ибресинского района</t>
  </si>
  <si>
    <t>д.Малые Кошелеи Комсомольского района</t>
  </si>
  <si>
    <t>д.Сятракасы Чебоксарского района</t>
  </si>
  <si>
    <t>д.Большие Катраси Чебоксарского района</t>
  </si>
  <si>
    <t>с.Трехбалтаево Шемуршинского района</t>
  </si>
  <si>
    <t>Строительство дошкольной образовательной организации на 220 мест микрорайона 2 "А" центральной части города Чебоксары "Грязевская стрелка"</t>
  </si>
  <si>
    <t xml:space="preserve">Строительство автомобильной дороги микрорайона 3 жилого района "Солнечный" Новоюжного планировочного района г. Чебоксары (1 этап строительства)
</t>
  </si>
  <si>
    <t>Комплексная застройка микрорайона 3-е поле, г. Канаш</t>
  </si>
  <si>
    <t>Строительство дороги в жилой застройке 3-е поле в г. Канаш</t>
  </si>
  <si>
    <t>Комплексная застройка жилого района "Новый город" г. Чебоксары</t>
  </si>
  <si>
    <t>Магистральная дорога районного значения N 3 в жилом районе "Новый город" г. Чебоксары (1 этап)</t>
  </si>
  <si>
    <t>Изменения (+;-)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</si>
  <si>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</si>
  <si>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</si>
  <si>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 в рамках обеспечения комплексного развития сельских территорий</t>
  </si>
  <si>
    <t xml:space="preserve">Строительство группового водовода Шемуршинского, Батыревского, Комсомольского районов Чувашской Республики (VIII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</si>
  <si>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(IX пусковой комплекс) </t>
  </si>
  <si>
    <t>Строительство группового водовода Шемуршинского, Батыревского, Комсомольского районов Чувашской Республики (X пусковой комплекс)</t>
  </si>
  <si>
    <t>Проектирование и строительство инженерной инфраструктуры для жилищного строительства в Чувашской Республике</t>
  </si>
  <si>
    <t>строительство дорог (II этап) в микрорайоне "Олимп" по ул. З. Яковлевой, 58 г. Чебоксары</t>
  </si>
  <si>
    <t>Строительство объекта "Сеть ливневой канализации К2 в мкр. "Университетский-2"</t>
  </si>
  <si>
    <t>Строительство объекта "Сеть хозяйственно-бытовой канализации К1 (водоотведение) в мкр. "Университетский-2"</t>
  </si>
  <si>
    <t>Строительство объекта "Сеть водоснабжения В1 в мкр. "Университетский-2"</t>
  </si>
  <si>
    <t>Реконструкция здания стационара бюджетного учреждения Чувашской Республики "Канашский медицинский межтерриториальный центр" Министерства здравоохранения Чувашской Республики (строительство теплого надземного перехода)</t>
  </si>
  <si>
    <t>Реконструкция здания поликлиники бюджетного учреждения Чувашской Республики "Новочебоксарский медицинский центр" Министерства здравоохранения Чувашской Республики (строительство теплого надземного перехода)</t>
  </si>
  <si>
    <t>Реконструкция здания поликлиники бюджетного учреждения Чувашской Республики "Канашский медицинский межтерриториальный центр" Министерства здравоохранения Чувашской Республики (строительство теплого надземного перехода)</t>
  </si>
  <si>
    <t xml:space="preserve">Проектно-изыскательские работы на строительство (реконструкцию) объектов капитального строительства 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</si>
  <si>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</si>
  <si>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</si>
  <si>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</si>
  <si>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</si>
  <si>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</si>
  <si>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</si>
  <si>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</si>
  <si>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</si>
  <si>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</si>
  <si>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</si>
  <si>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</si>
  <si>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</si>
  <si>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</si>
  <si>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</si>
  <si>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18</t>
  </si>
  <si>
    <t>19</t>
  </si>
  <si>
    <t>20</t>
  </si>
  <si>
    <t>21</t>
  </si>
  <si>
    <t>22</t>
  </si>
  <si>
    <t>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</si>
  <si>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</si>
  <si>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</si>
  <si>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</si>
  <si>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</si>
  <si>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</si>
  <si>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</si>
  <si>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</si>
  <si>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</si>
  <si>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</si>
  <si>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</si>
  <si>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</si>
  <si>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</si>
  <si>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</si>
  <si>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</si>
  <si>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</si>
  <si>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</si>
  <si>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</si>
  <si>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</si>
  <si>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</si>
  <si>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</si>
  <si>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</si>
  <si>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</si>
  <si>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</si>
  <si>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</si>
  <si>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</si>
  <si>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</si>
  <si>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</si>
  <si>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</si>
  <si>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</si>
  <si>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</si>
  <si>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</si>
  <si>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</si>
  <si>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</si>
  <si>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</si>
  <si>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</si>
  <si>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</si>
  <si>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</si>
  <si>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</si>
  <si>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</si>
  <si>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</si>
  <si>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</si>
  <si>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</si>
  <si>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</si>
  <si>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</si>
  <si>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</si>
  <si>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</si>
  <si>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</si>
  <si>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</si>
  <si>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</si>
  <si>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</si>
  <si>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</si>
  <si>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</si>
  <si>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</si>
  <si>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</si>
  <si>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</si>
  <si>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</si>
  <si>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</si>
  <si>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</si>
  <si>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</si>
  <si>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</si>
  <si>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</si>
  <si>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</si>
  <si>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</si>
  <si>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</si>
  <si>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</si>
  <si>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</si>
  <si>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</si>
  <si>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</si>
  <si>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</si>
  <si>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</si>
  <si>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</si>
  <si>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</si>
  <si>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</si>
  <si>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</si>
  <si>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</si>
  <si>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</si>
  <si>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</si>
  <si>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</si>
  <si>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</si>
  <si>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</si>
  <si>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</si>
  <si>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</si>
  <si>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</si>
  <si>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</si>
  <si>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</si>
  <si>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</si>
  <si>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</si>
  <si>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</si>
  <si>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</si>
  <si>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</si>
  <si>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</si>
  <si>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</si>
  <si>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</si>
  <si>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</si>
  <si>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</si>
  <si>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</si>
  <si>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</si>
  <si>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</si>
  <si>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</si>
  <si>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</si>
  <si>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</si>
  <si>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</si>
  <si>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</si>
  <si>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</si>
  <si>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</si>
  <si>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</si>
  <si>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</si>
  <si>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</si>
  <si>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</si>
  <si>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</si>
  <si>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</si>
  <si>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</si>
  <si>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</si>
  <si>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</si>
  <si>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</si>
  <si>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</si>
  <si>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</si>
  <si>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</si>
  <si>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</si>
  <si>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</si>
  <si>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</si>
  <si>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</si>
  <si>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</si>
  <si>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</si>
  <si>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</si>
  <si>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</si>
  <si>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</si>
  <si>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</si>
  <si>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</si>
  <si>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</si>
  <si>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</si>
  <si>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</si>
  <si>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</si>
  <si>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</si>
  <si>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</si>
  <si>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</si>
  <si>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</si>
  <si>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</si>
  <si>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</si>
  <si>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</si>
  <si>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</si>
  <si>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</si>
  <si>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</si>
  <si>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</si>
  <si>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</si>
  <si>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</si>
  <si>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</si>
  <si>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</si>
  <si>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</si>
  <si>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</si>
  <si>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</si>
  <si>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</si>
  <si>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</si>
  <si>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</si>
  <si>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</si>
  <si>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</si>
  <si>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</si>
  <si>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</si>
  <si>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Строительство автомобильной дороги по ул. Ленина, ул. Школьная и пер. Кудрявцева в д. Тегешево Урмарского района</t>
  </si>
  <si>
    <t>с.Семеновское Порецского района</t>
  </si>
  <si>
    <t>Государственная программа Чувашской Республики "Модернизация и развитие сферы жилищно-коммунального хозяйства"</t>
  </si>
  <si>
    <t>Государственная программа Чувашской Республики "Развитие физической культуры и спорта"</t>
  </si>
  <si>
    <t>Подпрограмма "Развитие физической культуры и массового спорта"</t>
  </si>
  <si>
    <t>Государственная программа Чувашской Республики "Социальная поддержка граждан"</t>
  </si>
  <si>
    <t xml:space="preserve">Подпрограмма "Старшее поколение" </t>
  </si>
  <si>
    <t>Государственная программа Чувашской Республики "Развитие здравоохранения"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</si>
  <si>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</si>
  <si>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Государственная программа Чувашской Республики "Развитие образования"</t>
  </si>
  <si>
    <t>Подпрограмма "Государственная поддержка развития образования"</t>
  </si>
  <si>
    <t>Государственная программа Чувашской Республики "Туризм и индустрия гостеприимства"</t>
  </si>
  <si>
    <t>Подпрограмма "Повышение доступности туристских продуктов"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</si>
  <si>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</si>
  <si>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Подпрограмма "Строительство и реконструкция (модернизация) очистных сооружений централизованных систем водоотведения"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</si>
  <si>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</si>
  <si>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</si>
  <si>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Государственная программа Чувашской Республики "Развитие транспортной системы Чувашской Республики"</t>
  </si>
  <si>
    <t>Подпрограмма "Безопасные и качественные автмобильные дороги"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</si>
  <si>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</t>
  </si>
  <si>
    <t>Подпрограмма "Развитие систем коммунальной инфраструктуры и объектов, используемых для очистки сточных вод"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</si>
  <si>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</si>
  <si>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Подпрограмма "Государственная поддержка строительства жилья в Чувашской Республике"</t>
  </si>
  <si>
    <t>Государственная программа Чувашской Республики "Развитие культуры"</t>
  </si>
  <si>
    <t>Подпрограмма "Развитие культуры в Чувашской Республике"</t>
  </si>
  <si>
    <t>Подпрограммы "Модернизация коммунальной инфраструктуры на территории Чувашской Республики"</t>
  </si>
  <si>
    <t>2023 год</t>
  </si>
  <si>
    <t>Ранее предусмотрено</t>
  </si>
  <si>
    <t>37209,9 (в т.ч. ПИР 7209,9)</t>
  </si>
  <si>
    <t>Строительство нового больничного комплекса БУ "Республиканская клиническая больница" Минздрава Чувашии</t>
  </si>
  <si>
    <t>Предусмотрено Законом о бюджете №  86</t>
  </si>
  <si>
    <t xml:space="preserve">Итого </t>
  </si>
  <si>
    <t>Реконструкция Центрального стадиона им. А.Г. Николаева</t>
  </si>
  <si>
    <t>Основное мероприятие "Реализация мероприятий регионального проекта "Жилье" (СТИМУЛ)</t>
  </si>
  <si>
    <t>195</t>
  </si>
  <si>
    <t>ПРОЧЕЕ, всего</t>
  </si>
  <si>
    <t>ТУРИЗМ, всего</t>
  </si>
  <si>
    <t>ЭКОЛОГИЯ, всего</t>
  </si>
  <si>
    <t>198</t>
  </si>
  <si>
    <t>199</t>
  </si>
  <si>
    <t xml:space="preserve">ГУП "БОС" Минстроя Чувашии </t>
  </si>
  <si>
    <t>203</t>
  </si>
  <si>
    <t>205</t>
  </si>
  <si>
    <t>206</t>
  </si>
  <si>
    <t xml:space="preserve">КУ Чувашской Республики "Чувашгаз" Минстроя Чувашии </t>
  </si>
  <si>
    <t>3 300,0 (ПИР)</t>
  </si>
  <si>
    <t>14 273,7 (ПИР)</t>
  </si>
  <si>
    <t>636 185,4 (в т.ч. ПИР
6 226,1)</t>
  </si>
  <si>
    <t>224009,2 (в т.ч. ПИР 9009,2)</t>
  </si>
  <si>
    <t>4 700,0 (ПИР)</t>
  </si>
  <si>
    <t>7 425,0 (ПИР)</t>
  </si>
  <si>
    <t xml:space="preserve">49 367,5 в 2017-2019 гг, ПИР в 2022 году 12 586,5 </t>
  </si>
  <si>
    <t>Инженерная и туристическая инфраструктура этнокультурного парка «АРУНА» у д. Атнаши в Урмарском районе</t>
  </si>
  <si>
    <t>Инженерная и туристическая инфраструктура туристско-рекреационной площадки «Мокринский виадук» в Канашском районе</t>
  </si>
  <si>
    <t>48 641,6 (в т.ч. ПИР 
5 480,0)</t>
  </si>
  <si>
    <t>10 908,4 (ПИР)</t>
  </si>
  <si>
    <t>1 706,2 (ПИР)</t>
  </si>
  <si>
    <t>Разработка научно-проектной документации по сохранению объекта культурного наследия (памятника истории и культуры) регионального республиканского) значения "Каменный двухэтажный дом с подвалом, 1917 г." расположенного по адресу: Чувашская Республика, г. Чебоксары, Красная площадь, д.3</t>
  </si>
  <si>
    <t>№ п/п</t>
  </si>
  <si>
    <t>55 850,9 (в т.ч. ПИР
1 826,8)</t>
  </si>
  <si>
    <t>Строительство центра культурного развития по адресу: Россия, Чувашская Республика, г. Цивильск, ул. Арцыбышева</t>
  </si>
  <si>
    <t>141393, 0 тыс. руб. в 2022 году</t>
  </si>
  <si>
    <t>Строительство тепловых сетей и сетей горячего водоснабжения от газовых автоматизированных блочно-модульных котельных в городе Шумерле и в городе Козловке  - 1 этап</t>
  </si>
  <si>
    <t>Строительство тепловых сетей и сетей горячего водоснабжения от газовых автоматизированных блочно-модульных котельных в городе Шумерле и в городе Козловке  - 2 этап</t>
  </si>
  <si>
    <t>Отклонение (+;-)</t>
  </si>
  <si>
    <t>Доведено Минфином Чувашии 
(предельные объемы)</t>
  </si>
  <si>
    <t>20 000,0 (ПИР)</t>
  </si>
  <si>
    <t>12 883,1 (ПИР)</t>
  </si>
  <si>
    <t>14 594,7 (ПИР)</t>
  </si>
  <si>
    <t>29 673,6 (ПИР)</t>
  </si>
  <si>
    <t>14</t>
  </si>
  <si>
    <t>17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</si>
  <si>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</si>
  <si>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</si>
  <si>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</si>
  <si>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</si>
  <si>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</si>
  <si>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</si>
  <si>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</si>
  <si>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</si>
  <si>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</si>
  <si>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</si>
  <si>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57</t>
  </si>
  <si>
    <t>58</t>
  </si>
  <si>
    <t>186</t>
  </si>
  <si>
    <t>Детское дошкольное учреждение на 340 мест</t>
  </si>
  <si>
    <t>Наружные сети хозяйственно-бытовой канализации - II этап (самотечной с КНС, напорной)</t>
  </si>
  <si>
    <t>Наружные сети ливневой канализации</t>
  </si>
  <si>
    <t xml:space="preserve">Магистральная дорога районного значения  № 3 в микрорайоне № 2 в жилом районе «Новый город»  г. Чебоксары. 3 этап (в границах микрорайона № 2) </t>
  </si>
  <si>
    <t>Комплексная застройка жилого района IX микрорайона Западного жилого района города Новочебоксарск Чувашской Республики</t>
  </si>
  <si>
    <t>Строительство детского сада на 220 мест в IX микрорайоне Западного жилого района г. Новочебоксарск</t>
  </si>
  <si>
    <t>Реконструкция здания АУ «Чувашский государственный театр оперы и балета» Минкультуры Чувашии</t>
  </si>
  <si>
    <t>администрация Комсомольского района</t>
  </si>
  <si>
    <t>ОБРАЗОВАНИЕ</t>
  </si>
  <si>
    <t>КУЛЬТУРА</t>
  </si>
  <si>
    <t>ЗДРАВООХРАНЕНИЕ</t>
  </si>
  <si>
    <t>ФИЗИЧЕСКАЯ КУЛЬТУРА И СПОРТ</t>
  </si>
  <si>
    <t>СОЦИАЛЬНАЯ ПОЛИТИКА</t>
  </si>
  <si>
    <t>ЖИЛИЩНОЕ СТРОИТЕЛЬСТВО</t>
  </si>
  <si>
    <t>ДОРОЖНОЕ ХОЗЯЙСТВО</t>
  </si>
  <si>
    <t>КОММУНАЛЬНОЕ ХОЗЯЙСТВО</t>
  </si>
  <si>
    <t>ЭКОЛОГИЯ</t>
  </si>
  <si>
    <t>ТУРИЗМ</t>
  </si>
  <si>
    <t>ПРОЧЕЕ</t>
  </si>
  <si>
    <t>2023-2024</t>
  </si>
  <si>
    <t>2022-2024</t>
  </si>
  <si>
    <t>2025-2027</t>
  </si>
  <si>
    <t>2024-2025</t>
  </si>
  <si>
    <t>2023-2025</t>
  </si>
  <si>
    <t>2022-2023</t>
  </si>
  <si>
    <t>2021-2023</t>
  </si>
  <si>
    <t>2024-2026</t>
  </si>
  <si>
    <t>2025-2026</t>
  </si>
  <si>
    <t>2022-2025</t>
  </si>
  <si>
    <t>2024-2024</t>
  </si>
  <si>
    <t>4</t>
  </si>
  <si>
    <t>Строительство мусоросортировочного комплекса твердых коммунальных отходов мощностью 30000 тонн в год в Моргаушском муниципальном округе Чувашской Республики</t>
  </si>
  <si>
    <t>Строительство мусоросортировочного комплекса твердых коммунальных отходов мощностью 30000 тонн в год в Канашском муниципальном округе Чувашской Республики</t>
  </si>
  <si>
    <t xml:space="preserve">Строительство мусоросортировочного комплекса твердых коммунальных отходов мощностью 30000 тонн в год в Батыревском муниципальном округе Чувашской Республики </t>
  </si>
  <si>
    <t>Проект республиканской адресной инвестиционной программы на  2023 год и плановый период 2024 - 2025 годов</t>
  </si>
  <si>
    <t>Вед</t>
  </si>
  <si>
    <t>Рз</t>
  </si>
  <si>
    <t>Пр</t>
  </si>
  <si>
    <t>ЦСР</t>
  </si>
  <si>
    <t>ВР</t>
  </si>
  <si>
    <t>Код бюджетной классификации расходов</t>
  </si>
  <si>
    <t>832</t>
  </si>
  <si>
    <t>07</t>
  </si>
  <si>
    <t>02</t>
  </si>
  <si>
    <t>Ц74E153050</t>
  </si>
  <si>
    <t>415</t>
  </si>
  <si>
    <t>874</t>
  </si>
  <si>
    <t>05</t>
  </si>
  <si>
    <t>A6201R576В</t>
  </si>
  <si>
    <t>522</t>
  </si>
  <si>
    <t>A6201R5763</t>
  </si>
  <si>
    <t>Ц740320590</t>
  </si>
  <si>
    <t>414</t>
  </si>
  <si>
    <t>Ц74E155203</t>
  </si>
  <si>
    <t>03</t>
  </si>
  <si>
    <t>Ц711620620</t>
  </si>
  <si>
    <t>08</t>
  </si>
  <si>
    <t>01</t>
  </si>
  <si>
    <t>Ц411220710</t>
  </si>
  <si>
    <t>Ц41A155133</t>
  </si>
  <si>
    <t>Ц41A155190</t>
  </si>
  <si>
    <t>09</t>
  </si>
  <si>
    <t>Ц210120650</t>
  </si>
  <si>
    <t>Ц21N953654</t>
  </si>
  <si>
    <t>Ц51022069И</t>
  </si>
  <si>
    <t>Ц5102R1110</t>
  </si>
  <si>
    <t>Ц51P551390</t>
  </si>
  <si>
    <t>867</t>
  </si>
  <si>
    <t>A11012067И</t>
  </si>
  <si>
    <t>465</t>
  </si>
  <si>
    <t>Ц33P351210</t>
  </si>
  <si>
    <t>04</t>
  </si>
  <si>
    <t>A210998100</t>
  </si>
  <si>
    <t>A210998200</t>
  </si>
  <si>
    <t>A210998300</t>
  </si>
  <si>
    <t>A210998400</t>
  </si>
  <si>
    <t>A210998500</t>
  </si>
  <si>
    <t>A210998900</t>
  </si>
  <si>
    <t>A210998800</t>
  </si>
  <si>
    <t>A210998А00</t>
  </si>
  <si>
    <t>A21F15021D</t>
  </si>
  <si>
    <t>831</t>
  </si>
  <si>
    <t>A620116600</t>
  </si>
  <si>
    <t>Ч210314220</t>
  </si>
  <si>
    <t>Ч21R153933</t>
  </si>
  <si>
    <t>Ч210419880</t>
  </si>
  <si>
    <t>Ч21R153932</t>
  </si>
  <si>
    <t>06</t>
  </si>
  <si>
    <t>Ч37G650130</t>
  </si>
  <si>
    <t>Ч360822470</t>
  </si>
  <si>
    <t>A72J153360</t>
  </si>
  <si>
    <t>Ч15022068И</t>
  </si>
  <si>
    <t>Ч1609R3268</t>
  </si>
  <si>
    <t>466</t>
  </si>
  <si>
    <t>A12022066И</t>
  </si>
  <si>
    <t>A130222420</t>
  </si>
  <si>
    <t>A13F552430</t>
  </si>
  <si>
    <t>Годы строительства</t>
  </si>
  <si>
    <t>A210601030</t>
  </si>
  <si>
    <t>870</t>
  </si>
  <si>
    <t>Национальный проект/региональный проект</t>
  </si>
  <si>
    <t>Строительство газовой автоматизированной блочно-модульной котельной по ул. Комсомола в г. Алатырь Чувашской Республики</t>
  </si>
  <si>
    <t>Строительство газовой автоматизированной блочно-модульной котельной в мкр. Стрелка в г. Алатырь Чувашской Республики</t>
  </si>
  <si>
    <t xml:space="preserve">Национальный проект "Экология"/ Региональный проект"Оздоровление Волги" </t>
  </si>
  <si>
    <t xml:space="preserve">НП "Туризм и индустрия гостеприимства/РП "Развитие туристической инфраструктуры" 
</t>
  </si>
  <si>
    <t xml:space="preserve">НП "Экология"/ РП "Оздоровление Волги" </t>
  </si>
  <si>
    <t>НП "Культура"/ РП "Культурная среда"</t>
  </si>
  <si>
    <t>НП "Демография"/РП "Старшее поколение"</t>
  </si>
  <si>
    <t>Национальный проект "Безопасные качественные дороги"</t>
  </si>
  <si>
    <t xml:space="preserve"> НП "Демография"/ РП "Спорт-норма жизни"</t>
  </si>
  <si>
    <t>в рамках ФАИП</t>
  </si>
  <si>
    <t>НП "Жилье и городская среда"/ РП "Чистая вода"</t>
  </si>
  <si>
    <r>
      <t>Водоснабжение д. Чичканы Комсомольского района Чувашской Республики</t>
    </r>
    <r>
      <rPr>
        <sz val="12"/>
        <color rgb="FF000000"/>
        <rFont val="Segoe UI"/>
        <family val="2"/>
        <charset val="204"/>
      </rPr>
      <t> </t>
    </r>
  </si>
  <si>
    <t>НП Жилье и городская среда /ФП Жилье программа "Стимул"</t>
  </si>
  <si>
    <t>ГП КРСТ</t>
  </si>
  <si>
    <t>НП "Образование"/ РП "Современная школа"</t>
  </si>
  <si>
    <t>Ц51P551390
Ц5102R1110</t>
  </si>
  <si>
    <t>Заемные средства Фонда национального благосостояния"</t>
  </si>
  <si>
    <t>850</t>
  </si>
  <si>
    <t xml:space="preserve">НП "Здравоохранение"/ РП "Модернизация первичного звена здравоохранения" </t>
  </si>
  <si>
    <t xml:space="preserve">Строительство крытого катка с искусственным льдом с трибуной на 250 мест в микрорайоне N 1 жилого района "Новый город" г. Чебоксары, поз. 1.25
</t>
  </si>
  <si>
    <t>Администрация г. Новочебоксарск</t>
  </si>
  <si>
    <t>Комплексная компактная застройка микрорайона "Южный" в с. Шыгырдан Батыревского района Чувашской Республики, в том числе:</t>
  </si>
  <si>
    <t>газоснабжение</t>
  </si>
  <si>
    <t>электроснабжение</t>
  </si>
  <si>
    <t>Комплексная компактная застройка  д. Большие Бикшихи Асхвинского сельского поселения Канашского района</t>
  </si>
  <si>
    <t>«Строительство объектов инженерной и транспортной инфраструктуры поселения д. Большие Бикшихи Канашского района Чувашской Республики на земельных участках с кадастровым №21:11:140102:255, №21:11:140102:256, №21:11:140102:258, №21:11:140102:259, №21:11:140102:260, №21:11:140102:261, №21:11:140102:263. III этап: внутренние и внеплощадочные сети газоснабжения»</t>
  </si>
  <si>
    <t>Cтроительство объектов инженерной и транспортной инфраструктуры поселения д. Большие Бикшихи Канашского района Чувашской Республики  на земельных участках с кадастровым № 21:11:140102:255, 21:11:140102:256, 21:11:140102:258, 21:11:140102:259, 21:11:140102:260, 21:11:140102:261, 21:11:140102:263. II этап: внутриплощадочные сети: водоснабжения, подземный хозяйственно-питьевой водозабор с водоподготовкой, канализация хозяйственно-бытовая, ливневая канализация, улично-дорожная</t>
  </si>
  <si>
    <t>водоснабжение</t>
  </si>
  <si>
    <t>водоотведение</t>
  </si>
  <si>
    <t>автомобильная дорога</t>
  </si>
  <si>
    <t xml:space="preserve">Комплексная компактная застройка группы индивидуальных жилых домов (21 ед.) по ул. Молодежная д. Малая Андреевка Канашского района Чувашской Республики    </t>
  </si>
  <si>
    <t xml:space="preserve">Комплексная компактная застройка ул. Пионерская и ул. Северная с. Урмаево Комсомольского района Чувашской Республики </t>
  </si>
  <si>
    <t>Строительство сетей газоснабжения</t>
  </si>
  <si>
    <t>Строительство сетей электроснабжения</t>
  </si>
  <si>
    <t>Комплексная компактная застройка ул. Новая с. Яльчики Яльчикского района Чувашской Республики</t>
  </si>
  <si>
    <t>Газоснабжение ул. Новая с. Яльчики Яльчикского района Чувашской Республики</t>
  </si>
  <si>
    <t>Стротельство сетей водоснабжения и канализации по ул. Новая с. Яльчики Яльчикского района Чувашской Республики</t>
  </si>
  <si>
    <t>2022-2022</t>
  </si>
  <si>
    <t>2023-2023</t>
  </si>
  <si>
    <t>2025-2025</t>
  </si>
  <si>
    <t xml:space="preserve">Модернизация с элементами реконструкции комплекса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Шемуршинского, Батыревского и южной части Комсомольского районов Чувашской Республики </t>
  </si>
  <si>
    <t>Дошкольная образовательная организация на 140 мест г. Новочебоксарск</t>
  </si>
  <si>
    <t>Комплексная застройка жилого района «Самоцветы» г. Новочебоксарск</t>
  </si>
  <si>
    <t>Строительство магистральных инженерных сетей (водоснабжение, водоотведение, электроснабжение, теплоснабжение)                            в г. Новочебоксарск</t>
  </si>
  <si>
    <t xml:space="preserve">Утверждено Постановлением Кабинета Министров Чувашской Республики  от   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</si>
</sst>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_-* #,##0.00_р_._-;\-* #,##0.00_р_._-;_-* &quot;-&quot;??_р_._-;_-@_-"/>
    <numFmt numFmtId="168" formatCode="#,##0.00_ ;\-#,##0.00\ "/>
  </numFmts>
  <fonts count="9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b/>
      <sz val="11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2"/>
      <color theme="1"/>
      <name val="TimesET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ET"/>
    </font>
    <font>
      <b/>
      <sz val="14"/>
      <name val="Times New Roman"/>
      <family val="1"/>
      <charset val="204"/>
    </font>
    <font>
      <b/>
      <sz val="18"/>
      <color theme="1"/>
      <name val="TimesET"/>
    </font>
    <font>
      <b/>
      <sz val="14"/>
      <color theme="1"/>
      <name val="TimesET"/>
    </font>
    <font>
      <b/>
      <sz val="10"/>
      <color rgb="FF000000"/>
      <name val="Arial"/>
      <family val="2"/>
      <charset val="204"/>
    </font>
    <font>
      <sz val="16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i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i/>
      <sz val="12.5"/>
      <color theme="1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2.5"/>
      <color indexed="8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i/>
      <sz val="12.5"/>
      <color rgb="FF000000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i/>
      <sz val="12.5"/>
      <color indexed="8"/>
      <name val="Times New Roman"/>
      <family val="1"/>
      <charset val="204"/>
    </font>
    <font>
      <b/>
      <sz val="12.5"/>
      <color rgb="FF000000"/>
      <name val="Times New Roman"/>
      <family val="1"/>
      <charset val="204"/>
    </font>
    <font>
      <b/>
      <i/>
      <sz val="12.5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Segoe U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.5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D5A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1F5F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6">
    <xf numFmtId="164" fontId="0" fillId="0" borderId="0">
      <alignment vertical="top" wrapText="1"/>
    </xf>
    <xf numFmtId="0" fontId="9" fillId="0" borderId="0"/>
    <xf numFmtId="164" fontId="10" fillId="0" borderId="0">
      <alignment vertical="top" wrapText="1"/>
    </xf>
    <xf numFmtId="0" fontId="8" fillId="0" borderId="0"/>
    <xf numFmtId="0" fontId="11" fillId="0" borderId="0"/>
    <xf numFmtId="0" fontId="11" fillId="0" borderId="0"/>
    <xf numFmtId="0" fontId="9" fillId="0" borderId="0"/>
    <xf numFmtId="164" fontId="10" fillId="0" borderId="0">
      <alignment vertical="top" wrapText="1"/>
    </xf>
    <xf numFmtId="164" fontId="10" fillId="0" borderId="0">
      <alignment vertical="top" wrapText="1"/>
    </xf>
    <xf numFmtId="0" fontId="9" fillId="0" borderId="0"/>
    <xf numFmtId="0" fontId="7" fillId="0" borderId="0"/>
    <xf numFmtId="0" fontId="7" fillId="0" borderId="0"/>
    <xf numFmtId="0" fontId="6" fillId="0" borderId="0"/>
    <xf numFmtId="43" fontId="9" fillId="0" borderId="0" applyFont="0" applyFill="0" applyBorder="0" applyAlignment="0" applyProtection="0"/>
    <xf numFmtId="164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4" fillId="0" borderId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2" fillId="0" borderId="2">
      <alignment vertical="top" wrapText="1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5" fillId="11" borderId="3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7" fillId="24" borderId="3" applyNumberFormat="0" applyAlignment="0" applyProtection="0"/>
    <xf numFmtId="0" fontId="27" fillId="24" borderId="3" applyNumberFormat="0" applyAlignment="0" applyProtection="0"/>
    <xf numFmtId="0" fontId="27" fillId="24" borderId="3" applyNumberFormat="0" applyAlignment="0" applyProtection="0"/>
    <xf numFmtId="164" fontId="9" fillId="0" borderId="0" applyFon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27" borderId="10" applyNumberFormat="0" applyFont="0" applyAlignment="0" applyProtection="0"/>
    <xf numFmtId="0" fontId="23" fillId="27" borderId="10" applyNumberFormat="0" applyFont="0" applyAlignment="0" applyProtection="0"/>
    <xf numFmtId="0" fontId="23" fillId="2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40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4" fontId="41" fillId="28" borderId="12">
      <alignment horizontal="right" shrinkToFi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32" borderId="1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>
      <alignment vertical="top" wrapText="1"/>
    </xf>
  </cellStyleXfs>
  <cellXfs count="493">
    <xf numFmtId="164" fontId="0" fillId="0" borderId="0" xfId="0" applyNumberFormat="1" applyFont="1" applyFill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164" fontId="14" fillId="0" borderId="0" xfId="0" applyNumberFormat="1" applyFont="1" applyFill="1" applyBorder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6" fillId="3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top" wrapText="1"/>
    </xf>
    <xf numFmtId="164" fontId="17" fillId="5" borderId="0" xfId="0" applyNumberFormat="1" applyFont="1" applyFill="1" applyBorder="1" applyAlignment="1">
      <alignment vertical="top" wrapText="1"/>
    </xf>
    <xf numFmtId="164" fontId="14" fillId="2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5" fillId="3" borderId="0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vertical="top" wrapText="1"/>
    </xf>
    <xf numFmtId="164" fontId="18" fillId="4" borderId="0" xfId="0" applyNumberFormat="1" applyFont="1" applyFill="1" applyBorder="1" applyAlignment="1">
      <alignment vertical="top" wrapText="1"/>
    </xf>
    <xf numFmtId="164" fontId="12" fillId="3" borderId="0" xfId="0" applyNumberFormat="1" applyFont="1" applyFill="1" applyBorder="1" applyAlignment="1">
      <alignment vertical="top" wrapText="1"/>
    </xf>
    <xf numFmtId="164" fontId="21" fillId="3" borderId="0" xfId="0" applyNumberFormat="1" applyFont="1" applyFill="1" applyBorder="1" applyAlignment="1">
      <alignment vertical="top" wrapText="1"/>
    </xf>
    <xf numFmtId="164" fontId="14" fillId="29" borderId="0" xfId="0" applyNumberFormat="1" applyFont="1" applyFill="1" applyBorder="1" applyAlignment="1">
      <alignment vertical="top" wrapText="1"/>
    </xf>
    <xf numFmtId="164" fontId="19" fillId="3" borderId="0" xfId="0" applyNumberFormat="1" applyFont="1" applyFill="1" applyBorder="1" applyAlignment="1">
      <alignment vertical="top" wrapText="1"/>
    </xf>
    <xf numFmtId="164" fontId="20" fillId="3" borderId="0" xfId="0" applyNumberFormat="1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vertical="top" wrapText="1"/>
    </xf>
    <xf numFmtId="164" fontId="42" fillId="3" borderId="0" xfId="0" applyNumberFormat="1" applyFont="1" applyFill="1" applyBorder="1" applyAlignment="1">
      <alignment horizontal="center" vertical="center" wrapText="1"/>
    </xf>
    <xf numFmtId="164" fontId="42" fillId="3" borderId="0" xfId="0" applyNumberFormat="1" applyFont="1" applyFill="1" applyBorder="1" applyAlignment="1">
      <alignment vertical="top" wrapText="1"/>
    </xf>
    <xf numFmtId="164" fontId="43" fillId="0" borderId="0" xfId="0" applyNumberFormat="1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vertical="top" wrapText="1"/>
    </xf>
    <xf numFmtId="164" fontId="13" fillId="31" borderId="0" xfId="0" applyNumberFormat="1" applyFont="1" applyFill="1" applyBorder="1" applyAlignment="1">
      <alignment vertical="top" wrapText="1"/>
    </xf>
    <xf numFmtId="2" fontId="12" fillId="3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vertical="center" wrapText="1"/>
    </xf>
    <xf numFmtId="164" fontId="66" fillId="3" borderId="0" xfId="0" applyNumberFormat="1" applyFont="1" applyFill="1" applyBorder="1" applyAlignment="1">
      <alignment vertical="top" wrapText="1"/>
    </xf>
    <xf numFmtId="164" fontId="21" fillId="0" borderId="0" xfId="0" applyNumberFormat="1" applyFont="1" applyFill="1" applyBorder="1" applyAlignment="1">
      <alignment vertical="top" wrapText="1"/>
    </xf>
    <xf numFmtId="0" fontId="45" fillId="3" borderId="18" xfId="0" applyNumberFormat="1" applyFont="1" applyFill="1" applyBorder="1" applyAlignment="1">
      <alignment horizontal="center" vertical="center" wrapText="1"/>
    </xf>
    <xf numFmtId="164" fontId="62" fillId="30" borderId="18" xfId="0" applyFont="1" applyFill="1" applyBorder="1" applyAlignment="1">
      <alignment horizontal="center" vertical="center" wrapText="1"/>
    </xf>
    <xf numFmtId="0" fontId="48" fillId="2" borderId="18" xfId="0" applyNumberFormat="1" applyFont="1" applyFill="1" applyBorder="1" applyAlignment="1">
      <alignment horizontal="center" vertical="center" wrapText="1"/>
    </xf>
    <xf numFmtId="4" fontId="46" fillId="3" borderId="18" xfId="0" applyNumberFormat="1" applyFont="1" applyFill="1" applyBorder="1" applyAlignment="1">
      <alignment horizontal="center" vertical="center" wrapText="1"/>
    </xf>
    <xf numFmtId="4" fontId="47" fillId="3" borderId="18" xfId="0" applyNumberFormat="1" applyFont="1" applyFill="1" applyBorder="1" applyAlignment="1">
      <alignment horizontal="center" vertical="center" wrapText="1"/>
    </xf>
    <xf numFmtId="164" fontId="45" fillId="3" borderId="18" xfId="0" applyFont="1" applyFill="1" applyBorder="1" applyAlignment="1">
      <alignment horizontal="left" vertical="top" wrapText="1"/>
    </xf>
    <xf numFmtId="0" fontId="46" fillId="2" borderId="18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164" fontId="48" fillId="2" borderId="18" xfId="0" applyNumberFormat="1" applyFont="1" applyFill="1" applyBorder="1" applyAlignment="1">
      <alignment horizontal="center" vertical="center" wrapText="1"/>
    </xf>
    <xf numFmtId="164" fontId="53" fillId="3" borderId="18" xfId="0" applyFont="1" applyFill="1" applyBorder="1" applyAlignment="1" applyProtection="1">
      <alignment horizontal="left" vertical="top" wrapText="1"/>
      <protection locked="0"/>
    </xf>
    <xf numFmtId="0" fontId="53" fillId="3" borderId="18" xfId="0" applyNumberFormat="1" applyFont="1" applyFill="1" applyBorder="1" applyAlignment="1" applyProtection="1">
      <alignment horizontal="left" vertical="top" wrapText="1"/>
      <protection locked="0"/>
    </xf>
    <xf numFmtId="164" fontId="53" fillId="0" borderId="18" xfId="0" applyFont="1" applyFill="1" applyBorder="1" applyAlignment="1" applyProtection="1">
      <alignment horizontal="left" vertical="top" wrapText="1"/>
      <protection locked="0"/>
    </xf>
    <xf numFmtId="164" fontId="49" fillId="31" borderId="18" xfId="0" applyFont="1" applyFill="1" applyBorder="1" applyAlignment="1" applyProtection="1">
      <alignment horizontal="left" vertical="top" wrapText="1"/>
      <protection locked="0"/>
    </xf>
    <xf numFmtId="0" fontId="53" fillId="3" borderId="18" xfId="0" applyNumberFormat="1" applyFont="1" applyFill="1" applyBorder="1" applyAlignment="1">
      <alignment horizontal="left" vertical="top" wrapText="1"/>
    </xf>
    <xf numFmtId="0" fontId="51" fillId="3" borderId="18" xfId="0" applyNumberFormat="1" applyFont="1" applyFill="1" applyBorder="1" applyAlignment="1">
      <alignment horizontal="left" vertical="top" wrapText="1"/>
    </xf>
    <xf numFmtId="0" fontId="45" fillId="3" borderId="18" xfId="0" applyNumberFormat="1" applyFont="1" applyFill="1" applyBorder="1" applyAlignment="1">
      <alignment horizontal="left" vertical="top" wrapText="1"/>
    </xf>
    <xf numFmtId="0" fontId="46" fillId="2" borderId="18" xfId="0" applyNumberFormat="1" applyFont="1" applyFill="1" applyBorder="1" applyAlignment="1">
      <alignment horizontal="center" vertical="top" wrapText="1"/>
    </xf>
    <xf numFmtId="166" fontId="58" fillId="3" borderId="18" xfId="0" applyNumberFormat="1" applyFont="1" applyFill="1" applyBorder="1" applyAlignment="1">
      <alignment horizontal="center" vertical="center" wrapText="1"/>
    </xf>
    <xf numFmtId="166" fontId="59" fillId="0" borderId="18" xfId="0" applyNumberFormat="1" applyFont="1" applyFill="1" applyBorder="1" applyAlignment="1">
      <alignment horizontal="justify" vertical="top" wrapText="1"/>
    </xf>
    <xf numFmtId="166" fontId="57" fillId="0" borderId="18" xfId="0" applyNumberFormat="1" applyFont="1" applyFill="1" applyBorder="1" applyAlignment="1">
      <alignment horizontal="justify" vertical="top" wrapText="1"/>
    </xf>
    <xf numFmtId="166" fontId="58" fillId="0" borderId="18" xfId="0" applyNumberFormat="1" applyFont="1" applyFill="1" applyBorder="1" applyAlignment="1">
      <alignment horizontal="center" vertical="top" wrapText="1"/>
    </xf>
    <xf numFmtId="166" fontId="53" fillId="0" borderId="18" xfId="0" applyNumberFormat="1" applyFont="1" applyFill="1" applyBorder="1" applyAlignment="1">
      <alignment horizontal="justify" vertical="top" wrapText="1"/>
    </xf>
    <xf numFmtId="166" fontId="58" fillId="3" borderId="18" xfId="0" applyNumberFormat="1" applyFont="1" applyFill="1" applyBorder="1" applyAlignment="1">
      <alignment horizontal="center" vertical="top" wrapText="1"/>
    </xf>
    <xf numFmtId="164" fontId="55" fillId="0" borderId="18" xfId="0" applyFont="1" applyFill="1" applyBorder="1" applyAlignment="1">
      <alignment horizontal="justify" vertical="top" wrapText="1"/>
    </xf>
    <xf numFmtId="0" fontId="49" fillId="2" borderId="18" xfId="1" applyFont="1" applyFill="1" applyBorder="1" applyAlignment="1">
      <alignment horizontal="center" vertical="center" wrapText="1"/>
    </xf>
    <xf numFmtId="0" fontId="53" fillId="0" borderId="18" xfId="0" applyNumberFormat="1" applyFont="1" applyFill="1" applyBorder="1" applyAlignment="1">
      <alignment horizontal="left" vertical="top" wrapText="1"/>
    </xf>
    <xf numFmtId="164" fontId="48" fillId="3" borderId="18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3" borderId="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45" fillId="3" borderId="1" xfId="0" applyNumberFormat="1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49" fontId="53" fillId="3" borderId="1" xfId="0" applyNumberFormat="1" applyFont="1" applyFill="1" applyBorder="1" applyAlignment="1">
      <alignment horizontal="center" vertical="center" wrapText="1"/>
    </xf>
    <xf numFmtId="49" fontId="54" fillId="3" borderId="1" xfId="0" applyNumberFormat="1" applyFont="1" applyFill="1" applyBorder="1" applyAlignment="1">
      <alignment horizontal="center" vertical="center" wrapText="1"/>
    </xf>
    <xf numFmtId="49" fontId="49" fillId="31" borderId="1" xfId="0" applyNumberFormat="1" applyFont="1" applyFill="1" applyBorder="1" applyAlignment="1">
      <alignment horizontal="center" vertical="center" wrapText="1"/>
    </xf>
    <xf numFmtId="49" fontId="55" fillId="3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0" fillId="5" borderId="1" xfId="0" applyNumberFormat="1" applyFont="1" applyFill="1" applyBorder="1" applyAlignment="1">
      <alignment horizontal="center" vertical="center" wrapText="1"/>
    </xf>
    <xf numFmtId="4" fontId="46" fillId="5" borderId="18" xfId="0" applyNumberFormat="1" applyFont="1" applyFill="1" applyBorder="1" applyAlignment="1">
      <alignment horizontal="center" vertical="center" wrapText="1"/>
    </xf>
    <xf numFmtId="49" fontId="45" fillId="5" borderId="1" xfId="0" applyNumberFormat="1" applyFont="1" applyFill="1" applyBorder="1" applyAlignment="1">
      <alignment horizontal="center" vertical="center" wrapText="1"/>
    </xf>
    <xf numFmtId="165" fontId="47" fillId="5" borderId="18" xfId="0" applyNumberFormat="1" applyFont="1" applyFill="1" applyBorder="1" applyAlignment="1">
      <alignment horizontal="center" vertical="center" wrapText="1"/>
    </xf>
    <xf numFmtId="0" fontId="46" fillId="5" borderId="18" xfId="0" applyNumberFormat="1" applyFont="1" applyFill="1" applyBorder="1" applyAlignment="1">
      <alignment horizontal="center" vertical="center" wrapText="1"/>
    </xf>
    <xf numFmtId="49" fontId="52" fillId="5" borderId="1" xfId="0" applyNumberFormat="1" applyFont="1" applyFill="1" applyBorder="1" applyAlignment="1">
      <alignment horizontal="center" vertical="center" wrapText="1"/>
    </xf>
    <xf numFmtId="49" fontId="53" fillId="5" borderId="1" xfId="0" applyNumberFormat="1" applyFont="1" applyFill="1" applyBorder="1" applyAlignment="1">
      <alignment horizontal="center" vertical="center" wrapText="1"/>
    </xf>
    <xf numFmtId="0" fontId="47" fillId="5" borderId="18" xfId="0" applyNumberFormat="1" applyFont="1" applyFill="1" applyBorder="1" applyAlignment="1">
      <alignment horizontal="center" vertical="center" wrapText="1"/>
    </xf>
    <xf numFmtId="166" fontId="58" fillId="5" borderId="18" xfId="0" applyNumberFormat="1" applyFont="1" applyFill="1" applyBorder="1" applyAlignment="1">
      <alignment horizontal="center" vertical="center" wrapText="1"/>
    </xf>
    <xf numFmtId="49" fontId="50" fillId="33" borderId="1" xfId="0" applyNumberFormat="1" applyFont="1" applyFill="1" applyBorder="1" applyAlignment="1">
      <alignment horizontal="center" vertical="center" wrapText="1"/>
    </xf>
    <xf numFmtId="0" fontId="46" fillId="33" borderId="18" xfId="0" applyNumberFormat="1" applyFont="1" applyFill="1" applyBorder="1" applyAlignment="1">
      <alignment horizontal="left" vertical="top" wrapText="1"/>
    </xf>
    <xf numFmtId="166" fontId="57" fillId="33" borderId="18" xfId="0" applyNumberFormat="1" applyFont="1" applyFill="1" applyBorder="1" applyAlignment="1">
      <alignment horizontal="justify" vertical="top" wrapText="1"/>
    </xf>
    <xf numFmtId="166" fontId="57" fillId="3" borderId="18" xfId="0" applyNumberFormat="1" applyFont="1" applyFill="1" applyBorder="1" applyAlignment="1">
      <alignment horizontal="justify" vertical="top" wrapText="1"/>
    </xf>
    <xf numFmtId="166" fontId="58" fillId="33" borderId="18" xfId="0" applyNumberFormat="1" applyFont="1" applyFill="1" applyBorder="1" applyAlignment="1">
      <alignment horizontal="justify" vertical="top" wrapText="1"/>
    </xf>
    <xf numFmtId="164" fontId="48" fillId="5" borderId="18" xfId="0" applyNumberFormat="1" applyFont="1" applyFill="1" applyBorder="1" applyAlignment="1">
      <alignment horizontal="center" vertical="center" wrapText="1"/>
    </xf>
    <xf numFmtId="49" fontId="60" fillId="5" borderId="1" xfId="0" applyNumberFormat="1" applyFont="1" applyFill="1" applyBorder="1" applyAlignment="1">
      <alignment horizontal="center" vertical="center" wrapText="1"/>
    </xf>
    <xf numFmtId="0" fontId="53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53" fillId="0" borderId="18" xfId="0" applyNumberFormat="1" applyFont="1" applyFill="1" applyBorder="1" applyAlignment="1">
      <alignment horizontal="center" vertical="center" wrapText="1"/>
    </xf>
    <xf numFmtId="165" fontId="45" fillId="0" borderId="18" xfId="0" applyNumberFormat="1" applyFont="1" applyFill="1" applyBorder="1" applyAlignment="1">
      <alignment horizontal="center" vertical="center" wrapText="1"/>
    </xf>
    <xf numFmtId="0" fontId="53" fillId="3" borderId="18" xfId="0" applyNumberFormat="1" applyFont="1" applyFill="1" applyBorder="1" applyAlignment="1">
      <alignment horizontal="center" vertical="center" wrapText="1"/>
    </xf>
    <xf numFmtId="0" fontId="51" fillId="3" borderId="18" xfId="0" applyNumberFormat="1" applyFont="1" applyFill="1" applyBorder="1" applyAlignment="1">
      <alignment horizontal="center" vertical="center" wrapText="1"/>
    </xf>
    <xf numFmtId="0" fontId="46" fillId="33" borderId="18" xfId="0" applyNumberFormat="1" applyFont="1" applyFill="1" applyBorder="1" applyAlignment="1">
      <alignment horizontal="center" vertical="center" wrapText="1"/>
    </xf>
    <xf numFmtId="164" fontId="53" fillId="0" borderId="18" xfId="0" applyFont="1" applyFill="1" applyBorder="1" applyAlignment="1" applyProtection="1">
      <alignment horizontal="center" vertical="center" wrapText="1"/>
      <protection locked="0"/>
    </xf>
    <xf numFmtId="49" fontId="50" fillId="34" borderId="1" xfId="0" applyNumberFormat="1" applyFont="1" applyFill="1" applyBorder="1" applyAlignment="1">
      <alignment horizontal="center" vertical="center" wrapText="1"/>
    </xf>
    <xf numFmtId="165" fontId="47" fillId="34" borderId="18" xfId="0" applyNumberFormat="1" applyFont="1" applyFill="1" applyBorder="1" applyAlignment="1">
      <alignment horizontal="center" vertical="center" wrapText="1"/>
    </xf>
    <xf numFmtId="49" fontId="50" fillId="35" borderId="1" xfId="0" applyNumberFormat="1" applyFont="1" applyFill="1" applyBorder="1" applyAlignment="1">
      <alignment horizontal="center" vertical="center" wrapText="1"/>
    </xf>
    <xf numFmtId="165" fontId="47" fillId="35" borderId="18" xfId="0" applyNumberFormat="1" applyFont="1" applyFill="1" applyBorder="1" applyAlignment="1">
      <alignment horizontal="center" vertical="center" wrapText="1"/>
    </xf>
    <xf numFmtId="0" fontId="46" fillId="35" borderId="18" xfId="0" applyNumberFormat="1" applyFont="1" applyFill="1" applyBorder="1" applyAlignment="1">
      <alignment horizontal="center" vertical="center" wrapText="1"/>
    </xf>
    <xf numFmtId="0" fontId="46" fillId="34" borderId="18" xfId="0" applyNumberFormat="1" applyFont="1" applyFill="1" applyBorder="1" applyAlignment="1">
      <alignment horizontal="center" vertical="center" wrapText="1"/>
    </xf>
    <xf numFmtId="49" fontId="48" fillId="35" borderId="1" xfId="0" applyNumberFormat="1" applyFont="1" applyFill="1" applyBorder="1" applyAlignment="1">
      <alignment horizontal="center" vertical="center" wrapText="1"/>
    </xf>
    <xf numFmtId="49" fontId="48" fillId="34" borderId="1" xfId="0" applyNumberFormat="1" applyFont="1" applyFill="1" applyBorder="1" applyAlignment="1">
      <alignment horizontal="center" vertical="center" wrapText="1"/>
    </xf>
    <xf numFmtId="0" fontId="48" fillId="34" borderId="18" xfId="0" applyNumberFormat="1" applyFont="1" applyFill="1" applyBorder="1" applyAlignment="1">
      <alignment horizontal="center" vertical="center" wrapText="1"/>
    </xf>
    <xf numFmtId="0" fontId="48" fillId="35" borderId="18" xfId="0" applyNumberFormat="1" applyFont="1" applyFill="1" applyBorder="1" applyAlignment="1">
      <alignment horizontal="center" vertical="center" wrapText="1"/>
    </xf>
    <xf numFmtId="49" fontId="53" fillId="35" borderId="1" xfId="0" applyNumberFormat="1" applyFont="1" applyFill="1" applyBorder="1" applyAlignment="1">
      <alignment horizontal="center" vertical="center" wrapText="1"/>
    </xf>
    <xf numFmtId="0" fontId="53" fillId="35" borderId="18" xfId="0" applyNumberFormat="1" applyFont="1" applyFill="1" applyBorder="1" applyAlignment="1">
      <alignment horizontal="center" vertical="center" wrapText="1"/>
    </xf>
    <xf numFmtId="164" fontId="61" fillId="0" borderId="1" xfId="0" applyFont="1" applyFill="1" applyBorder="1" applyAlignment="1">
      <alignment horizontal="center" vertical="center" wrapText="1"/>
    </xf>
    <xf numFmtId="4" fontId="45" fillId="3" borderId="18" xfId="0" applyNumberFormat="1" applyFont="1" applyFill="1" applyBorder="1" applyAlignment="1">
      <alignment horizontal="left" vertical="center" wrapText="1"/>
    </xf>
    <xf numFmtId="165" fontId="46" fillId="5" borderId="18" xfId="0" applyNumberFormat="1" applyFont="1" applyFill="1" applyBorder="1" applyAlignment="1">
      <alignment horizontal="center" vertical="center" wrapText="1"/>
    </xf>
    <xf numFmtId="166" fontId="58" fillId="5" borderId="1" xfId="0" applyNumberFormat="1" applyFont="1" applyFill="1" applyBorder="1" applyAlignment="1">
      <alignment horizontal="center" vertical="top" wrapText="1"/>
    </xf>
    <xf numFmtId="0" fontId="47" fillId="34" borderId="18" xfId="0" applyNumberFormat="1" applyFont="1" applyFill="1" applyBorder="1" applyAlignment="1">
      <alignment horizontal="center" vertical="top" wrapText="1"/>
    </xf>
    <xf numFmtId="0" fontId="47" fillId="35" borderId="18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45" fillId="3" borderId="20" xfId="0" applyNumberFormat="1" applyFont="1" applyFill="1" applyBorder="1" applyAlignment="1">
      <alignment horizontal="center" vertical="center" wrapText="1"/>
    </xf>
    <xf numFmtId="4" fontId="45" fillId="3" borderId="18" xfId="0" applyNumberFormat="1" applyFont="1" applyFill="1" applyBorder="1" applyAlignment="1">
      <alignment horizontal="center" vertical="center" wrapText="1"/>
    </xf>
    <xf numFmtId="165" fontId="62" fillId="30" borderId="18" xfId="0" applyNumberFormat="1" applyFont="1" applyFill="1" applyBorder="1" applyAlignment="1">
      <alignment horizontal="center" vertical="center" wrapText="1"/>
    </xf>
    <xf numFmtId="165" fontId="48" fillId="2" borderId="18" xfId="0" applyNumberFormat="1" applyFont="1" applyFill="1" applyBorder="1" applyAlignment="1">
      <alignment horizontal="center" vertical="center" wrapText="1"/>
    </xf>
    <xf numFmtId="165" fontId="48" fillId="34" borderId="18" xfId="0" applyNumberFormat="1" applyFont="1" applyFill="1" applyBorder="1" applyAlignment="1">
      <alignment horizontal="center" vertical="center" wrapText="1"/>
    </xf>
    <xf numFmtId="165" fontId="48" fillId="35" borderId="18" xfId="0" applyNumberFormat="1" applyFont="1" applyFill="1" applyBorder="1" applyAlignment="1">
      <alignment horizontal="center" vertical="center" wrapText="1"/>
    </xf>
    <xf numFmtId="165" fontId="46" fillId="3" borderId="18" xfId="0" applyNumberFormat="1" applyFont="1" applyFill="1" applyBorder="1" applyAlignment="1">
      <alignment horizontal="center" vertical="center" wrapText="1"/>
    </xf>
    <xf numFmtId="165" fontId="45" fillId="3" borderId="18" xfId="0" applyNumberFormat="1" applyFont="1" applyFill="1" applyBorder="1" applyAlignment="1">
      <alignment horizontal="center" vertical="center" wrapText="1"/>
    </xf>
    <xf numFmtId="165" fontId="47" fillId="3" borderId="18" xfId="0" applyNumberFormat="1" applyFont="1" applyFill="1" applyBorder="1" applyAlignment="1">
      <alignment horizontal="center" vertical="center" wrapText="1"/>
    </xf>
    <xf numFmtId="165" fontId="51" fillId="0" borderId="18" xfId="0" applyNumberFormat="1" applyFont="1" applyFill="1" applyBorder="1" applyAlignment="1">
      <alignment horizontal="center" vertical="center" wrapText="1"/>
    </xf>
    <xf numFmtId="165" fontId="46" fillId="2" borderId="18" xfId="0" applyNumberFormat="1" applyFont="1" applyFill="1" applyBorder="1" applyAlignment="1">
      <alignment horizontal="center" vertical="center" wrapText="1"/>
    </xf>
    <xf numFmtId="165" fontId="46" fillId="34" borderId="18" xfId="0" applyNumberFormat="1" applyFont="1" applyFill="1" applyBorder="1" applyAlignment="1">
      <alignment horizontal="center" vertical="center" wrapText="1"/>
    </xf>
    <xf numFmtId="165" fontId="46" fillId="35" borderId="18" xfId="0" applyNumberFormat="1" applyFont="1" applyFill="1" applyBorder="1" applyAlignment="1">
      <alignment horizontal="center" vertical="center" wrapText="1"/>
    </xf>
    <xf numFmtId="165" fontId="53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55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53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49" fillId="31" borderId="18" xfId="0" applyNumberFormat="1" applyFont="1" applyFill="1" applyBorder="1" applyAlignment="1" applyProtection="1">
      <alignment horizontal="center" vertical="center" wrapText="1"/>
      <protection locked="0"/>
    </xf>
    <xf numFmtId="165" fontId="53" fillId="0" borderId="18" xfId="12" applyNumberFormat="1" applyFont="1" applyFill="1" applyBorder="1" applyAlignment="1">
      <alignment horizontal="center" vertical="center" wrapText="1"/>
    </xf>
    <xf numFmtId="165" fontId="53" fillId="3" borderId="18" xfId="0" applyNumberFormat="1" applyFont="1" applyFill="1" applyBorder="1" applyAlignment="1">
      <alignment horizontal="center" vertical="center" wrapText="1"/>
    </xf>
    <xf numFmtId="165" fontId="51" fillId="3" borderId="18" xfId="0" applyNumberFormat="1" applyFont="1" applyFill="1" applyBorder="1" applyAlignment="1">
      <alignment horizontal="center" vertical="center" wrapText="1"/>
    </xf>
    <xf numFmtId="165" fontId="56" fillId="5" borderId="18" xfId="0" applyNumberFormat="1" applyFont="1" applyFill="1" applyBorder="1" applyAlignment="1">
      <alignment horizontal="center" vertical="center" wrapText="1"/>
    </xf>
    <xf numFmtId="165" fontId="57" fillId="0" borderId="18" xfId="0" applyNumberFormat="1" applyFont="1" applyFill="1" applyBorder="1" applyAlignment="1">
      <alignment horizontal="center" vertical="center" wrapText="1"/>
    </xf>
    <xf numFmtId="165" fontId="58" fillId="5" borderId="18" xfId="0" applyNumberFormat="1" applyFont="1" applyFill="1" applyBorder="1" applyAlignment="1">
      <alignment horizontal="center" vertical="center" wrapText="1"/>
    </xf>
    <xf numFmtId="165" fontId="46" fillId="33" borderId="18" xfId="0" applyNumberFormat="1" applyFont="1" applyFill="1" applyBorder="1" applyAlignment="1">
      <alignment horizontal="center" vertical="center" wrapText="1"/>
    </xf>
    <xf numFmtId="165" fontId="46" fillId="0" borderId="18" xfId="0" applyNumberFormat="1" applyFont="1" applyFill="1" applyBorder="1" applyAlignment="1">
      <alignment horizontal="center" vertical="center" wrapText="1"/>
    </xf>
    <xf numFmtId="165" fontId="58" fillId="3" borderId="18" xfId="0" applyNumberFormat="1" applyFont="1" applyFill="1" applyBorder="1" applyAlignment="1">
      <alignment horizontal="center" vertical="center" wrapText="1"/>
    </xf>
    <xf numFmtId="165" fontId="57" fillId="3" borderId="18" xfId="0" applyNumberFormat="1" applyFont="1" applyFill="1" applyBorder="1" applyAlignment="1">
      <alignment horizontal="center" vertical="center" wrapText="1"/>
    </xf>
    <xf numFmtId="165" fontId="59" fillId="0" borderId="18" xfId="0" applyNumberFormat="1" applyFont="1" applyFill="1" applyBorder="1" applyAlignment="1">
      <alignment horizontal="center" vertical="center" wrapText="1"/>
    </xf>
    <xf numFmtId="165" fontId="57" fillId="33" borderId="18" xfId="0" applyNumberFormat="1" applyFont="1" applyFill="1" applyBorder="1" applyAlignment="1">
      <alignment horizontal="center" vertical="center" wrapText="1"/>
    </xf>
    <xf numFmtId="165" fontId="58" fillId="0" borderId="18" xfId="0" applyNumberFormat="1" applyFont="1" applyFill="1" applyBorder="1" applyAlignment="1">
      <alignment horizontal="center" vertical="center" wrapText="1"/>
    </xf>
    <xf numFmtId="165" fontId="58" fillId="33" borderId="18" xfId="0" applyNumberFormat="1" applyFont="1" applyFill="1" applyBorder="1" applyAlignment="1">
      <alignment horizontal="center" vertical="center" wrapText="1"/>
    </xf>
    <xf numFmtId="165" fontId="57" fillId="34" borderId="18" xfId="0" applyNumberFormat="1" applyFont="1" applyFill="1" applyBorder="1" applyAlignment="1">
      <alignment horizontal="center" vertical="center" wrapText="1"/>
    </xf>
    <xf numFmtId="165" fontId="57" fillId="35" borderId="18" xfId="0" applyNumberFormat="1" applyFont="1" applyFill="1" applyBorder="1" applyAlignment="1">
      <alignment horizontal="center" vertical="center" wrapText="1"/>
    </xf>
    <xf numFmtId="165" fontId="55" fillId="0" borderId="18" xfId="0" applyNumberFormat="1" applyFont="1" applyFill="1" applyBorder="1" applyAlignment="1">
      <alignment horizontal="center" vertical="center" wrapText="1"/>
    </xf>
    <xf numFmtId="165" fontId="49" fillId="2" borderId="18" xfId="1" applyNumberFormat="1" applyFont="1" applyFill="1" applyBorder="1" applyAlignment="1">
      <alignment horizontal="center" vertical="center" wrapText="1"/>
    </xf>
    <xf numFmtId="165" fontId="49" fillId="34" borderId="18" xfId="1" applyNumberFormat="1" applyFont="1" applyFill="1" applyBorder="1" applyAlignment="1">
      <alignment horizontal="center" vertical="center" wrapText="1"/>
    </xf>
    <xf numFmtId="165" fontId="49" fillId="35" borderId="18" xfId="1" applyNumberFormat="1" applyFont="1" applyFill="1" applyBorder="1" applyAlignment="1">
      <alignment horizontal="center" vertical="center" wrapText="1"/>
    </xf>
    <xf numFmtId="165" fontId="53" fillId="35" borderId="18" xfId="0" applyNumberFormat="1" applyFont="1" applyFill="1" applyBorder="1" applyAlignment="1">
      <alignment horizontal="center" vertical="center" wrapText="1"/>
    </xf>
    <xf numFmtId="165" fontId="48" fillId="5" borderId="18" xfId="0" applyNumberFormat="1" applyFont="1" applyFill="1" applyBorder="1" applyAlignment="1">
      <alignment horizontal="center" vertical="center" wrapText="1"/>
    </xf>
    <xf numFmtId="165" fontId="48" fillId="3" borderId="18" xfId="0" applyNumberFormat="1" applyFont="1" applyFill="1" applyBorder="1" applyAlignment="1">
      <alignment horizontal="center" vertical="center" wrapText="1"/>
    </xf>
    <xf numFmtId="165" fontId="52" fillId="5" borderId="18" xfId="0" applyNumberFormat="1" applyFont="1" applyFill="1" applyBorder="1" applyAlignment="1" applyProtection="1">
      <alignment horizontal="center" vertical="center" wrapText="1"/>
      <protection locked="0"/>
    </xf>
    <xf numFmtId="165" fontId="50" fillId="0" borderId="18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left" vertical="top" wrapText="1"/>
    </xf>
    <xf numFmtId="2" fontId="53" fillId="3" borderId="18" xfId="0" applyNumberFormat="1" applyFont="1" applyFill="1" applyBorder="1" applyAlignment="1" applyProtection="1">
      <alignment horizontal="left" vertical="top" wrapText="1"/>
      <protection locked="0"/>
    </xf>
    <xf numFmtId="165" fontId="62" fillId="30" borderId="1" xfId="0" applyNumberFormat="1" applyFont="1" applyFill="1" applyBorder="1" applyAlignment="1">
      <alignment vertical="center" wrapText="1"/>
    </xf>
    <xf numFmtId="0" fontId="67" fillId="3" borderId="20" xfId="0" applyNumberFormat="1" applyFont="1" applyFill="1" applyBorder="1" applyAlignment="1">
      <alignment horizontal="center" vertical="center" wrapText="1"/>
    </xf>
    <xf numFmtId="164" fontId="68" fillId="3" borderId="0" xfId="0" applyNumberFormat="1" applyFont="1" applyFill="1" applyBorder="1" applyAlignment="1">
      <alignment vertical="center" wrapText="1"/>
    </xf>
    <xf numFmtId="164" fontId="62" fillId="39" borderId="18" xfId="0" applyFont="1" applyFill="1" applyBorder="1" applyAlignment="1">
      <alignment horizontal="center" vertical="center" wrapText="1"/>
    </xf>
    <xf numFmtId="165" fontId="62" fillId="39" borderId="18" xfId="0" applyNumberFormat="1" applyFont="1" applyFill="1" applyBorder="1" applyAlignment="1">
      <alignment horizontal="center" vertical="center" wrapText="1"/>
    </xf>
    <xf numFmtId="165" fontId="62" fillId="39" borderId="1" xfId="0" applyNumberFormat="1" applyFont="1" applyFill="1" applyBorder="1" applyAlignment="1">
      <alignment vertical="center" wrapText="1"/>
    </xf>
    <xf numFmtId="164" fontId="17" fillId="39" borderId="0" xfId="0" applyNumberFormat="1" applyFont="1" applyFill="1" applyBorder="1" applyAlignment="1">
      <alignment vertical="top" wrapText="1"/>
    </xf>
    <xf numFmtId="165" fontId="67" fillId="3" borderId="20" xfId="0" applyNumberFormat="1" applyFont="1" applyFill="1" applyBorder="1" applyAlignment="1">
      <alignment horizontal="center" vertical="center" wrapText="1"/>
    </xf>
    <xf numFmtId="165" fontId="69" fillId="2" borderId="1" xfId="0" applyNumberFormat="1" applyFont="1" applyFill="1" applyBorder="1" applyAlignment="1">
      <alignment horizontal="right" wrapText="1"/>
    </xf>
    <xf numFmtId="165" fontId="69" fillId="34" borderId="1" xfId="0" applyNumberFormat="1" applyFont="1" applyFill="1" applyBorder="1" applyAlignment="1">
      <alignment horizontal="right" wrapText="1"/>
    </xf>
    <xf numFmtId="165" fontId="69" fillId="35" borderId="1" xfId="0" applyNumberFormat="1" applyFont="1" applyFill="1" applyBorder="1" applyAlignment="1">
      <alignment horizontal="right" wrapText="1"/>
    </xf>
    <xf numFmtId="165" fontId="70" fillId="5" borderId="1" xfId="0" applyNumberFormat="1" applyFont="1" applyFill="1" applyBorder="1" applyAlignment="1">
      <alignment horizontal="right" wrapText="1"/>
    </xf>
    <xf numFmtId="165" fontId="70" fillId="0" borderId="1" xfId="0" applyNumberFormat="1" applyFont="1" applyFill="1" applyBorder="1" applyAlignment="1">
      <alignment horizontal="right" wrapText="1"/>
    </xf>
    <xf numFmtId="165" fontId="71" fillId="5" borderId="1" xfId="0" applyNumberFormat="1" applyFont="1" applyFill="1" applyBorder="1" applyAlignment="1">
      <alignment horizontal="center" vertical="center" wrapText="1"/>
    </xf>
    <xf numFmtId="165" fontId="71" fillId="5" borderId="1" xfId="0" applyNumberFormat="1" applyFont="1" applyFill="1" applyBorder="1" applyAlignment="1">
      <alignment horizontal="right" wrapText="1"/>
    </xf>
    <xf numFmtId="165" fontId="70" fillId="3" borderId="1" xfId="0" applyNumberFormat="1" applyFont="1" applyFill="1" applyBorder="1" applyAlignment="1">
      <alignment horizontal="right" wrapText="1"/>
    </xf>
    <xf numFmtId="165" fontId="69" fillId="5" borderId="1" xfId="0" applyNumberFormat="1" applyFont="1" applyFill="1" applyBorder="1" applyAlignment="1">
      <alignment horizontal="center" vertical="center" wrapText="1"/>
    </xf>
    <xf numFmtId="165" fontId="72" fillId="3" borderId="1" xfId="0" applyNumberFormat="1" applyFont="1" applyFill="1" applyBorder="1" applyAlignment="1">
      <alignment horizontal="right" wrapText="1"/>
    </xf>
    <xf numFmtId="165" fontId="72" fillId="3" borderId="1" xfId="0" applyNumberFormat="1" applyFont="1" applyFill="1" applyBorder="1" applyAlignment="1" applyProtection="1">
      <alignment horizontal="left" vertical="top" wrapText="1"/>
      <protection locked="0"/>
    </xf>
    <xf numFmtId="165" fontId="73" fillId="3" borderId="1" xfId="0" applyNumberFormat="1" applyFont="1" applyFill="1" applyBorder="1" applyAlignment="1">
      <alignment horizontal="right" wrapText="1"/>
    </xf>
    <xf numFmtId="165" fontId="73" fillId="0" borderId="1" xfId="0" applyNumberFormat="1" applyFont="1" applyFill="1" applyBorder="1" applyAlignment="1" applyProtection="1">
      <alignment horizontal="left" vertical="top" wrapText="1"/>
      <protection locked="0"/>
    </xf>
    <xf numFmtId="165" fontId="74" fillId="3" borderId="1" xfId="0" applyNumberFormat="1" applyFont="1" applyFill="1" applyBorder="1" applyAlignment="1">
      <alignment horizontal="right" wrapText="1"/>
    </xf>
    <xf numFmtId="165" fontId="72" fillId="0" borderId="1" xfId="0" applyNumberFormat="1" applyFont="1" applyFill="1" applyBorder="1" applyAlignment="1" applyProtection="1">
      <alignment horizontal="left" vertical="top" wrapText="1"/>
      <protection locked="0"/>
    </xf>
    <xf numFmtId="165" fontId="72" fillId="0" borderId="1" xfId="0" applyNumberFormat="1" applyFont="1" applyFill="1" applyBorder="1" applyAlignment="1">
      <alignment horizontal="right" wrapText="1"/>
    </xf>
    <xf numFmtId="165" fontId="73" fillId="0" borderId="1" xfId="0" applyNumberFormat="1" applyFont="1" applyFill="1" applyBorder="1" applyAlignment="1">
      <alignment horizontal="right" wrapText="1"/>
    </xf>
    <xf numFmtId="165" fontId="69" fillId="31" borderId="1" xfId="0" applyNumberFormat="1" applyFont="1" applyFill="1" applyBorder="1" applyAlignment="1">
      <alignment horizontal="right" wrapText="1"/>
    </xf>
    <xf numFmtId="165" fontId="72" fillId="0" borderId="1" xfId="12" applyNumberFormat="1" applyFont="1" applyFill="1" applyBorder="1" applyAlignment="1">
      <alignment horizontal="left" vertical="top" wrapText="1"/>
    </xf>
    <xf numFmtId="165" fontId="71" fillId="34" borderId="1" xfId="0" applyNumberFormat="1" applyFont="1" applyFill="1" applyBorder="1" applyAlignment="1">
      <alignment horizontal="center" vertical="center" wrapText="1"/>
    </xf>
    <xf numFmtId="165" fontId="71" fillId="34" borderId="1" xfId="0" applyNumberFormat="1" applyFont="1" applyFill="1" applyBorder="1" applyAlignment="1">
      <alignment horizontal="right" wrapText="1"/>
    </xf>
    <xf numFmtId="165" fontId="71" fillId="35" borderId="1" xfId="0" applyNumberFormat="1" applyFont="1" applyFill="1" applyBorder="1" applyAlignment="1">
      <alignment horizontal="center" vertical="center" wrapText="1"/>
    </xf>
    <xf numFmtId="165" fontId="71" fillId="35" borderId="1" xfId="0" applyNumberFormat="1" applyFont="1" applyFill="1" applyBorder="1" applyAlignment="1">
      <alignment horizontal="right" wrapText="1"/>
    </xf>
    <xf numFmtId="165" fontId="72" fillId="3" borderId="1" xfId="0" applyNumberFormat="1" applyFont="1" applyFill="1" applyBorder="1" applyAlignment="1">
      <alignment horizontal="left" vertical="top" wrapText="1"/>
    </xf>
    <xf numFmtId="165" fontId="75" fillId="3" borderId="1" xfId="0" applyNumberFormat="1" applyFont="1" applyFill="1" applyBorder="1" applyAlignment="1">
      <alignment horizontal="right" wrapText="1"/>
    </xf>
    <xf numFmtId="165" fontId="69" fillId="34" borderId="1" xfId="0" applyNumberFormat="1" applyFont="1" applyFill="1" applyBorder="1" applyAlignment="1">
      <alignment horizontal="center" vertical="center" wrapText="1"/>
    </xf>
    <xf numFmtId="165" fontId="69" fillId="35" borderId="1" xfId="0" applyNumberFormat="1" applyFont="1" applyFill="1" applyBorder="1" applyAlignment="1">
      <alignment horizontal="center" vertical="center" wrapText="1"/>
    </xf>
    <xf numFmtId="165" fontId="72" fillId="0" borderId="1" xfId="0" applyNumberFormat="1" applyFont="1" applyFill="1" applyBorder="1" applyAlignment="1">
      <alignment horizontal="left" vertical="top" wrapText="1"/>
    </xf>
    <xf numFmtId="165" fontId="75" fillId="0" borderId="1" xfId="0" applyNumberFormat="1" applyFont="1" applyFill="1" applyBorder="1" applyAlignment="1">
      <alignment horizontal="right" wrapText="1"/>
    </xf>
    <xf numFmtId="165" fontId="74" fillId="3" borderId="1" xfId="0" applyNumberFormat="1" applyFont="1" applyFill="1" applyBorder="1" applyAlignment="1">
      <alignment horizontal="left" vertical="top" wrapText="1"/>
    </xf>
    <xf numFmtId="165" fontId="70" fillId="3" borderId="1" xfId="0" applyNumberFormat="1" applyFont="1" applyFill="1" applyBorder="1" applyAlignment="1">
      <alignment horizontal="left" vertical="top" wrapText="1"/>
    </xf>
    <xf numFmtId="165" fontId="71" fillId="3" borderId="1" xfId="0" applyNumberFormat="1" applyFont="1" applyFill="1" applyBorder="1" applyAlignment="1">
      <alignment horizontal="right" wrapText="1"/>
    </xf>
    <xf numFmtId="165" fontId="74" fillId="0" borderId="1" xfId="0" applyNumberFormat="1" applyFont="1" applyFill="1" applyBorder="1" applyAlignment="1">
      <alignment horizontal="right" wrapText="1"/>
    </xf>
    <xf numFmtId="165" fontId="76" fillId="5" borderId="1" xfId="0" applyNumberFormat="1" applyFont="1" applyFill="1" applyBorder="1" applyAlignment="1">
      <alignment horizontal="center" vertical="center" wrapText="1"/>
    </xf>
    <xf numFmtId="165" fontId="77" fillId="5" borderId="1" xfId="0" applyNumberFormat="1" applyFont="1" applyFill="1" applyBorder="1" applyAlignment="1">
      <alignment horizontal="right" wrapText="1"/>
    </xf>
    <xf numFmtId="165" fontId="78" fillId="0" borderId="1" xfId="0" applyNumberFormat="1" applyFont="1" applyFill="1" applyBorder="1" applyAlignment="1">
      <alignment horizontal="left" vertical="top" wrapText="1"/>
    </xf>
    <xf numFmtId="165" fontId="77" fillId="0" borderId="1" xfId="0" applyNumberFormat="1" applyFont="1" applyFill="1" applyBorder="1" applyAlignment="1">
      <alignment horizontal="right" wrapText="1"/>
    </xf>
    <xf numFmtId="165" fontId="79" fillId="0" borderId="1" xfId="0" applyNumberFormat="1" applyFont="1" applyFill="1" applyBorder="1" applyAlignment="1">
      <alignment horizontal="right" wrapText="1"/>
    </xf>
    <xf numFmtId="165" fontId="80" fillId="5" borderId="1" xfId="0" applyNumberFormat="1" applyFont="1" applyFill="1" applyBorder="1" applyAlignment="1">
      <alignment horizontal="center" vertical="center" wrapText="1"/>
    </xf>
    <xf numFmtId="165" fontId="77" fillId="3" borderId="1" xfId="2" applyNumberFormat="1" applyFont="1" applyFill="1" applyBorder="1" applyAlignment="1">
      <alignment horizontal="right" wrapText="1"/>
    </xf>
    <xf numFmtId="165" fontId="70" fillId="0" borderId="1" xfId="2" applyNumberFormat="1" applyFont="1" applyFill="1" applyBorder="1" applyAlignment="1">
      <alignment horizontal="right" wrapText="1"/>
    </xf>
    <xf numFmtId="165" fontId="77" fillId="0" borderId="1" xfId="2" applyNumberFormat="1" applyFont="1" applyFill="1" applyBorder="1" applyAlignment="1">
      <alignment horizontal="right" wrapText="1"/>
    </xf>
    <xf numFmtId="165" fontId="69" fillId="33" borderId="1" xfId="2" applyNumberFormat="1" applyFont="1" applyFill="1" applyBorder="1" applyAlignment="1">
      <alignment horizontal="right" wrapText="1"/>
    </xf>
    <xf numFmtId="165" fontId="72" fillId="3" borderId="1" xfId="2" applyNumberFormat="1" applyFont="1" applyFill="1" applyBorder="1" applyAlignment="1">
      <alignment horizontal="right" wrapText="1"/>
    </xf>
    <xf numFmtId="165" fontId="72" fillId="0" borderId="1" xfId="2" applyNumberFormat="1" applyFont="1" applyFill="1" applyBorder="1" applyAlignment="1">
      <alignment horizontal="right" wrapText="1"/>
    </xf>
    <xf numFmtId="165" fontId="70" fillId="0" borderId="1" xfId="0" applyNumberFormat="1" applyFont="1" applyFill="1" applyBorder="1" applyAlignment="1">
      <alignment horizontal="left" vertical="top" wrapText="1"/>
    </xf>
    <xf numFmtId="165" fontId="69" fillId="0" borderId="1" xfId="0" applyNumberFormat="1" applyFont="1" applyFill="1" applyBorder="1" applyAlignment="1">
      <alignment horizontal="center" vertical="center" wrapText="1"/>
    </xf>
    <xf numFmtId="165" fontId="80" fillId="3" borderId="1" xfId="0" applyNumberFormat="1" applyFont="1" applyFill="1" applyBorder="1" applyAlignment="1">
      <alignment horizontal="center" vertical="center" wrapText="1"/>
    </xf>
    <xf numFmtId="165" fontId="69" fillId="3" borderId="1" xfId="0" applyNumberFormat="1" applyFont="1" applyFill="1" applyBorder="1" applyAlignment="1">
      <alignment horizontal="right" wrapText="1"/>
    </xf>
    <xf numFmtId="165" fontId="81" fillId="0" borderId="1" xfId="0" applyNumberFormat="1" applyFont="1" applyFill="1" applyBorder="1" applyAlignment="1">
      <alignment horizontal="justify" vertical="top" wrapText="1"/>
    </xf>
    <xf numFmtId="165" fontId="70" fillId="33" borderId="1" xfId="0" applyNumberFormat="1" applyFont="1" applyFill="1" applyBorder="1" applyAlignment="1">
      <alignment horizontal="right" wrapText="1"/>
    </xf>
    <xf numFmtId="165" fontId="69" fillId="0" borderId="1" xfId="0" applyNumberFormat="1" applyFont="1" applyFill="1" applyBorder="1" applyAlignment="1">
      <alignment horizontal="right" wrapText="1"/>
    </xf>
    <xf numFmtId="165" fontId="80" fillId="0" borderId="1" xfId="0" applyNumberFormat="1" applyFont="1" applyFill="1" applyBorder="1" applyAlignment="1">
      <alignment horizontal="center" vertical="top" wrapText="1"/>
    </xf>
    <xf numFmtId="165" fontId="72" fillId="0" borderId="1" xfId="0" applyNumberFormat="1" applyFont="1" applyFill="1" applyBorder="1" applyAlignment="1">
      <alignment horizontal="justify" vertical="top" wrapText="1"/>
    </xf>
    <xf numFmtId="165" fontId="78" fillId="0" borderId="1" xfId="0" applyNumberFormat="1" applyFont="1" applyFill="1" applyBorder="1" applyAlignment="1">
      <alignment horizontal="justify" vertical="top" wrapText="1"/>
    </xf>
    <xf numFmtId="165" fontId="69" fillId="33" borderId="1" xfId="0" applyNumberFormat="1" applyFont="1" applyFill="1" applyBorder="1" applyAlignment="1">
      <alignment horizontal="right" wrapText="1"/>
    </xf>
    <xf numFmtId="165" fontId="80" fillId="3" borderId="1" xfId="0" applyNumberFormat="1" applyFont="1" applyFill="1" applyBorder="1" applyAlignment="1">
      <alignment horizontal="center" vertical="top" wrapText="1"/>
    </xf>
    <xf numFmtId="165" fontId="70" fillId="34" borderId="1" xfId="0" applyNumberFormat="1" applyFont="1" applyFill="1" applyBorder="1" applyAlignment="1">
      <alignment horizontal="right" wrapText="1"/>
    </xf>
    <xf numFmtId="165" fontId="78" fillId="34" borderId="1" xfId="0" applyNumberFormat="1" applyFont="1" applyFill="1" applyBorder="1" applyAlignment="1">
      <alignment horizontal="justify" vertical="top" wrapText="1"/>
    </xf>
    <xf numFmtId="165" fontId="70" fillId="35" borderId="1" xfId="0" applyNumberFormat="1" applyFont="1" applyFill="1" applyBorder="1" applyAlignment="1">
      <alignment horizontal="right" wrapText="1"/>
    </xf>
    <xf numFmtId="165" fontId="78" fillId="35" borderId="1" xfId="0" applyNumberFormat="1" applyFont="1" applyFill="1" applyBorder="1" applyAlignment="1">
      <alignment horizontal="justify" vertical="top" wrapText="1"/>
    </xf>
    <xf numFmtId="165" fontId="73" fillId="0" borderId="1" xfId="0" applyNumberFormat="1" applyFont="1" applyFill="1" applyBorder="1" applyAlignment="1">
      <alignment horizontal="justify" vertical="top" wrapText="1"/>
    </xf>
    <xf numFmtId="165" fontId="82" fillId="2" borderId="1" xfId="0" applyNumberFormat="1" applyFont="1" applyFill="1" applyBorder="1" applyAlignment="1">
      <alignment horizontal="right" wrapText="1"/>
    </xf>
    <xf numFmtId="165" fontId="82" fillId="34" borderId="1" xfId="0" applyNumberFormat="1" applyFont="1" applyFill="1" applyBorder="1" applyAlignment="1">
      <alignment horizontal="right" wrapText="1"/>
    </xf>
    <xf numFmtId="165" fontId="82" fillId="35" borderId="1" xfId="0" applyNumberFormat="1" applyFont="1" applyFill="1" applyBorder="1" applyAlignment="1">
      <alignment horizontal="right" wrapText="1"/>
    </xf>
    <xf numFmtId="165" fontId="72" fillId="35" borderId="1" xfId="0" applyNumberFormat="1" applyFont="1" applyFill="1" applyBorder="1" applyAlignment="1">
      <alignment horizontal="right" wrapText="1"/>
    </xf>
    <xf numFmtId="165" fontId="82" fillId="5" borderId="1" xfId="0" applyNumberFormat="1" applyFont="1" applyFill="1" applyBorder="1" applyAlignment="1">
      <alignment horizontal="center" vertical="center" wrapText="1"/>
    </xf>
    <xf numFmtId="165" fontId="82" fillId="3" borderId="1" xfId="0" applyNumberFormat="1" applyFont="1" applyFill="1" applyBorder="1" applyAlignment="1">
      <alignment horizontal="center" vertical="center" wrapText="1"/>
    </xf>
    <xf numFmtId="165" fontId="83" fillId="5" borderId="1" xfId="0" applyNumberFormat="1" applyFont="1" applyFill="1" applyBorder="1" applyAlignment="1">
      <alignment horizontal="right" wrapText="1"/>
    </xf>
    <xf numFmtId="165" fontId="77" fillId="3" borderId="1" xfId="0" applyNumberFormat="1" applyFont="1" applyFill="1" applyBorder="1" applyAlignment="1">
      <alignment horizontal="right" wrapText="1"/>
    </xf>
    <xf numFmtId="165" fontId="79" fillId="3" borderId="1" xfId="0" applyNumberFormat="1" applyFont="1" applyFill="1" applyBorder="1" applyAlignment="1">
      <alignment horizontal="right" wrapText="1"/>
    </xf>
    <xf numFmtId="165" fontId="75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72" fillId="5" borderId="1" xfId="0" applyNumberFormat="1" applyFont="1" applyFill="1" applyBorder="1" applyAlignment="1">
      <alignment horizontal="right" wrapText="1"/>
    </xf>
    <xf numFmtId="165" fontId="75" fillId="5" borderId="1" xfId="0" applyNumberFormat="1" applyFont="1" applyFill="1" applyBorder="1" applyAlignment="1">
      <alignment horizontal="right" wrapText="1"/>
    </xf>
    <xf numFmtId="165" fontId="77" fillId="0" borderId="1" xfId="0" applyNumberFormat="1" applyFont="1" applyFill="1" applyBorder="1" applyAlignment="1">
      <alignment horizontal="left" vertical="top" wrapText="1"/>
    </xf>
    <xf numFmtId="164" fontId="66" fillId="0" borderId="0" xfId="0" applyNumberFormat="1" applyFont="1" applyFill="1" applyBorder="1" applyAlignment="1">
      <alignment vertical="top" wrapText="1"/>
    </xf>
    <xf numFmtId="164" fontId="84" fillId="0" borderId="0" xfId="0" applyNumberFormat="1" applyFont="1" applyFill="1" applyBorder="1" applyAlignment="1">
      <alignment vertical="top" wrapText="1"/>
    </xf>
    <xf numFmtId="165" fontId="70" fillId="36" borderId="1" xfId="0" applyNumberFormat="1" applyFont="1" applyFill="1" applyBorder="1" applyAlignment="1">
      <alignment horizontal="right" wrapText="1"/>
    </xf>
    <xf numFmtId="165" fontId="74" fillId="36" borderId="1" xfId="0" applyNumberFormat="1" applyFont="1" applyFill="1" applyBorder="1" applyAlignment="1">
      <alignment horizontal="right" wrapText="1"/>
    </xf>
    <xf numFmtId="165" fontId="69" fillId="36" borderId="1" xfId="0" applyNumberFormat="1" applyFont="1" applyFill="1" applyBorder="1" applyAlignment="1">
      <alignment horizontal="right" wrapText="1"/>
    </xf>
    <xf numFmtId="49" fontId="55" fillId="0" borderId="1" xfId="0" applyNumberFormat="1" applyFont="1" applyFill="1" applyBorder="1" applyAlignment="1">
      <alignment horizontal="center" vertical="center" wrapText="1"/>
    </xf>
    <xf numFmtId="165" fontId="55" fillId="0" borderId="18" xfId="12" applyNumberFormat="1" applyFont="1" applyFill="1" applyBorder="1" applyAlignment="1">
      <alignment horizontal="center" vertical="center" wrapText="1"/>
    </xf>
    <xf numFmtId="165" fontId="73" fillId="0" borderId="1" xfId="12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vertical="top" wrapText="1"/>
    </xf>
    <xf numFmtId="165" fontId="80" fillId="36" borderId="1" xfId="0" applyNumberFormat="1" applyFont="1" applyFill="1" applyBorder="1" applyAlignment="1">
      <alignment horizontal="center" vertical="top" wrapText="1"/>
    </xf>
    <xf numFmtId="164" fontId="62" fillId="0" borderId="18" xfId="0" applyFont="1" applyFill="1" applyBorder="1" applyAlignment="1">
      <alignment horizontal="center" vertical="center" wrapText="1"/>
    </xf>
    <xf numFmtId="165" fontId="62" fillId="0" borderId="18" xfId="0" applyNumberFormat="1" applyFont="1" applyFill="1" applyBorder="1" applyAlignment="1">
      <alignment horizontal="center" vertical="center" wrapText="1"/>
    </xf>
    <xf numFmtId="165" fontId="62" fillId="0" borderId="1" xfId="0" applyNumberFormat="1" applyFont="1" applyFill="1" applyBorder="1" applyAlignment="1">
      <alignment vertical="center" wrapText="1"/>
    </xf>
    <xf numFmtId="165" fontId="62" fillId="2" borderId="1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top" wrapText="1"/>
    </xf>
    <xf numFmtId="164" fontId="62" fillId="3" borderId="20" xfId="0" applyFont="1" applyFill="1" applyBorder="1" applyAlignment="1">
      <alignment horizontal="left" vertical="center" wrapText="1"/>
    </xf>
    <xf numFmtId="0" fontId="53" fillId="3" borderId="18" xfId="12" applyNumberFormat="1" applyFont="1" applyFill="1" applyBorder="1" applyAlignment="1">
      <alignment horizontal="center" vertical="center" wrapText="1"/>
    </xf>
    <xf numFmtId="0" fontId="53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8" xfId="0" applyNumberFormat="1" applyFont="1" applyFill="1" applyBorder="1" applyAlignment="1">
      <alignment horizontal="center" vertical="center" wrapText="1"/>
    </xf>
    <xf numFmtId="0" fontId="58" fillId="33" borderId="18" xfId="0" applyNumberFormat="1" applyFont="1" applyFill="1" applyBorder="1" applyAlignment="1">
      <alignment horizontal="center" vertical="center" wrapText="1"/>
    </xf>
    <xf numFmtId="0" fontId="62" fillId="3" borderId="18" xfId="0" applyNumberFormat="1" applyFont="1" applyFill="1" applyBorder="1" applyAlignment="1">
      <alignment horizontal="center" vertical="center" wrapText="1"/>
    </xf>
    <xf numFmtId="0" fontId="48" fillId="3" borderId="18" xfId="0" applyNumberFormat="1" applyFont="1" applyFill="1" applyBorder="1" applyAlignment="1">
      <alignment horizontal="center" vertical="center" wrapText="1"/>
    </xf>
    <xf numFmtId="0" fontId="46" fillId="3" borderId="18" xfId="0" applyNumberFormat="1" applyFont="1" applyFill="1" applyBorder="1" applyAlignment="1">
      <alignment horizontal="center" vertical="center" wrapText="1"/>
    </xf>
    <xf numFmtId="0" fontId="47" fillId="3" borderId="18" xfId="0" applyNumberFormat="1" applyFont="1" applyFill="1" applyBorder="1" applyAlignment="1">
      <alignment horizontal="center" vertical="center" wrapText="1"/>
    </xf>
    <xf numFmtId="0" fontId="55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1" xfId="0" applyNumberFormat="1" applyFont="1" applyFill="1" applyBorder="1" applyAlignment="1">
      <alignment vertical="top" wrapText="1"/>
    </xf>
    <xf numFmtId="0" fontId="55" fillId="3" borderId="18" xfId="12" applyNumberFormat="1" applyFont="1" applyFill="1" applyBorder="1" applyAlignment="1">
      <alignment horizontal="center" vertical="center" wrapText="1"/>
    </xf>
    <xf numFmtId="0" fontId="57" fillId="3" borderId="18" xfId="0" applyNumberFormat="1" applyFont="1" applyFill="1" applyBorder="1" applyAlignment="1">
      <alignment horizontal="center" vertical="center" wrapText="1"/>
    </xf>
    <xf numFmtId="0" fontId="58" fillId="3" borderId="18" xfId="0" applyNumberFormat="1" applyFont="1" applyFill="1" applyBorder="1" applyAlignment="1">
      <alignment horizontal="center" vertical="center" wrapText="1"/>
    </xf>
    <xf numFmtId="0" fontId="59" fillId="3" borderId="18" xfId="0" applyNumberFormat="1" applyFont="1" applyFill="1" applyBorder="1" applyAlignment="1">
      <alignment horizontal="center" vertical="center" wrapText="1"/>
    </xf>
    <xf numFmtId="0" fontId="55" fillId="3" borderId="18" xfId="0" applyNumberFormat="1" applyFont="1" applyFill="1" applyBorder="1" applyAlignment="1">
      <alignment horizontal="center" vertical="center" wrapText="1"/>
    </xf>
    <xf numFmtId="0" fontId="50" fillId="3" borderId="18" xfId="0" applyNumberFormat="1" applyFont="1" applyFill="1" applyBorder="1" applyAlignment="1">
      <alignment horizontal="center" vertical="center" wrapText="1"/>
    </xf>
    <xf numFmtId="0" fontId="43" fillId="3" borderId="0" xfId="0" applyNumberFormat="1" applyFont="1" applyFill="1" applyBorder="1" applyAlignment="1">
      <alignment horizontal="center" vertical="center" wrapText="1"/>
    </xf>
    <xf numFmtId="0" fontId="62" fillId="30" borderId="18" xfId="0" applyNumberFormat="1" applyFont="1" applyFill="1" applyBorder="1" applyAlignment="1">
      <alignment horizontal="center" vertical="center" wrapText="1"/>
    </xf>
    <xf numFmtId="164" fontId="62" fillId="2" borderId="18" xfId="0" applyFont="1" applyFill="1" applyBorder="1" applyAlignment="1">
      <alignment horizontal="center" vertical="center" wrapText="1"/>
    </xf>
    <xf numFmtId="164" fontId="62" fillId="2" borderId="20" xfId="0" applyFont="1" applyFill="1" applyBorder="1" applyAlignment="1">
      <alignment horizontal="left" vertical="center" wrapText="1"/>
    </xf>
    <xf numFmtId="0" fontId="62" fillId="2" borderId="18" xfId="0" applyNumberFormat="1" applyFont="1" applyFill="1" applyBorder="1" applyAlignment="1">
      <alignment horizontal="center" vertical="center" wrapText="1"/>
    </xf>
    <xf numFmtId="165" fontId="62" fillId="2" borderId="18" xfId="0" applyNumberFormat="1" applyFont="1" applyFill="1" applyBorder="1" applyAlignment="1">
      <alignment horizontal="center" vertical="center" wrapText="1"/>
    </xf>
    <xf numFmtId="0" fontId="49" fillId="2" borderId="18" xfId="1" applyNumberFormat="1" applyFont="1" applyFill="1" applyBorder="1" applyAlignment="1">
      <alignment horizontal="center" vertical="center" wrapText="1"/>
    </xf>
    <xf numFmtId="0" fontId="52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48" fillId="5" borderId="18" xfId="0" applyNumberFormat="1" applyFont="1" applyFill="1" applyBorder="1" applyAlignment="1">
      <alignment horizontal="center" vertical="center" wrapText="1"/>
    </xf>
    <xf numFmtId="164" fontId="14" fillId="33" borderId="0" xfId="0" applyNumberFormat="1" applyFont="1" applyFill="1" applyBorder="1" applyAlignment="1">
      <alignment vertical="top" wrapText="1"/>
    </xf>
    <xf numFmtId="165" fontId="69" fillId="3" borderId="1" xfId="0" applyNumberFormat="1" applyFont="1" applyFill="1" applyBorder="1" applyAlignment="1">
      <alignment horizontal="center" vertical="center" wrapText="1"/>
    </xf>
    <xf numFmtId="49" fontId="53" fillId="3" borderId="18" xfId="0" applyNumberFormat="1" applyFont="1" applyFill="1" applyBorder="1" applyAlignment="1">
      <alignment horizontal="center" vertical="center" wrapText="1"/>
    </xf>
    <xf numFmtId="165" fontId="55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8" fillId="5" borderId="18" xfId="0" applyNumberFormat="1" applyFont="1" applyFill="1" applyBorder="1" applyAlignment="1">
      <alignment horizontal="center" vertical="center" wrapText="1"/>
    </xf>
    <xf numFmtId="0" fontId="56" fillId="5" borderId="18" xfId="0" applyNumberFormat="1" applyFont="1" applyFill="1" applyBorder="1" applyAlignment="1">
      <alignment horizontal="center" vertical="center" wrapText="1"/>
    </xf>
    <xf numFmtId="0" fontId="47" fillId="34" borderId="18" xfId="0" applyNumberFormat="1" applyFont="1" applyFill="1" applyBorder="1" applyAlignment="1">
      <alignment horizontal="center" vertical="center" wrapText="1"/>
    </xf>
    <xf numFmtId="0" fontId="57" fillId="34" borderId="18" xfId="0" applyNumberFormat="1" applyFont="1" applyFill="1" applyBorder="1" applyAlignment="1">
      <alignment horizontal="center" vertical="center" wrapText="1"/>
    </xf>
    <xf numFmtId="0" fontId="49" fillId="34" borderId="18" xfId="1" applyNumberFormat="1" applyFont="1" applyFill="1" applyBorder="1" applyAlignment="1">
      <alignment horizontal="center" vertical="center" wrapText="1"/>
    </xf>
    <xf numFmtId="0" fontId="49" fillId="35" borderId="18" xfId="1" applyNumberFormat="1" applyFont="1" applyFill="1" applyBorder="1" applyAlignment="1">
      <alignment horizontal="center" vertical="center" wrapText="1"/>
    </xf>
    <xf numFmtId="0" fontId="57" fillId="35" borderId="18" xfId="0" applyNumberFormat="1" applyFont="1" applyFill="1" applyBorder="1" applyAlignment="1">
      <alignment horizontal="center" vertical="center" wrapText="1"/>
    </xf>
    <xf numFmtId="0" fontId="47" fillId="35" borderId="18" xfId="0" applyNumberFormat="1" applyFont="1" applyFill="1" applyBorder="1" applyAlignment="1">
      <alignment horizontal="center" vertical="center" wrapText="1"/>
    </xf>
    <xf numFmtId="0" fontId="55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49" fillId="31" borderId="18" xfId="0" applyNumberFormat="1" applyFont="1" applyFill="1" applyBorder="1" applyAlignment="1" applyProtection="1">
      <alignment horizontal="center" vertical="center" wrapText="1"/>
      <protection locked="0"/>
    </xf>
    <xf numFmtId="165" fontId="45" fillId="3" borderId="18" xfId="0" applyNumberFormat="1" applyFont="1" applyFill="1" applyBorder="1" applyAlignment="1">
      <alignment horizontal="left" vertical="top" wrapText="1"/>
    </xf>
    <xf numFmtId="164" fontId="53" fillId="3" borderId="1" xfId="0" applyFont="1" applyFill="1" applyBorder="1" applyAlignment="1">
      <alignment horizontal="center" vertical="center" wrapText="1"/>
    </xf>
    <xf numFmtId="0" fontId="45" fillId="3" borderId="18" xfId="385" applyNumberFormat="1" applyFont="1" applyFill="1" applyBorder="1" applyAlignment="1">
      <alignment horizontal="center" vertical="center" wrapText="1"/>
    </xf>
    <xf numFmtId="0" fontId="45" fillId="3" borderId="18" xfId="2" applyNumberFormat="1" applyFont="1" applyFill="1" applyBorder="1" applyAlignment="1">
      <alignment horizontal="center" vertical="center" wrapText="1"/>
    </xf>
    <xf numFmtId="0" fontId="53" fillId="3" borderId="1" xfId="0" applyNumberFormat="1" applyFont="1" applyFill="1" applyBorder="1" applyAlignment="1">
      <alignment horizontal="center" vertical="center" wrapText="1"/>
    </xf>
    <xf numFmtId="4" fontId="53" fillId="3" borderId="1" xfId="0" applyNumberFormat="1" applyFont="1" applyFill="1" applyBorder="1" applyAlignment="1">
      <alignment horizontal="center" vertical="center" wrapText="1"/>
    </xf>
    <xf numFmtId="0" fontId="53" fillId="3" borderId="18" xfId="2" applyNumberFormat="1" applyFont="1" applyFill="1" applyBorder="1" applyAlignment="1" applyProtection="1">
      <alignment horizontal="center" vertical="center" wrapText="1"/>
      <protection locked="0"/>
    </xf>
    <xf numFmtId="164" fontId="53" fillId="3" borderId="23" xfId="0" applyFont="1" applyFill="1" applyBorder="1" applyAlignment="1" applyProtection="1">
      <alignment horizontal="center" vertical="center" wrapText="1"/>
      <protection locked="0"/>
    </xf>
    <xf numFmtId="164" fontId="19" fillId="39" borderId="0" xfId="0" applyNumberFormat="1" applyFont="1" applyFill="1" applyBorder="1" applyAlignment="1">
      <alignment vertical="top" wrapText="1"/>
    </xf>
    <xf numFmtId="49" fontId="48" fillId="34" borderId="18" xfId="0" applyNumberFormat="1" applyFont="1" applyFill="1" applyBorder="1" applyAlignment="1">
      <alignment horizontal="center" vertical="center" wrapText="1"/>
    </xf>
    <xf numFmtId="49" fontId="62" fillId="39" borderId="18" xfId="0" applyNumberFormat="1" applyFont="1" applyFill="1" applyBorder="1" applyAlignment="1">
      <alignment horizontal="center" vertical="center" wrapText="1"/>
    </xf>
    <xf numFmtId="49" fontId="67" fillId="3" borderId="20" xfId="0" applyNumberFormat="1" applyFont="1" applyFill="1" applyBorder="1" applyAlignment="1">
      <alignment horizontal="center" vertical="center" wrapText="1"/>
    </xf>
    <xf numFmtId="49" fontId="62" fillId="30" borderId="18" xfId="0" applyNumberFormat="1" applyFont="1" applyFill="1" applyBorder="1" applyAlignment="1">
      <alignment horizontal="center" vertical="center" wrapText="1"/>
    </xf>
    <xf numFmtId="49" fontId="62" fillId="3" borderId="20" xfId="0" applyNumberFormat="1" applyFont="1" applyFill="1" applyBorder="1" applyAlignment="1">
      <alignment horizontal="center" vertical="center" wrapText="1"/>
    </xf>
    <xf numFmtId="49" fontId="62" fillId="2" borderId="20" xfId="0" applyNumberFormat="1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 wrapText="1"/>
    </xf>
    <xf numFmtId="49" fontId="48" fillId="2" borderId="18" xfId="0" applyNumberFormat="1" applyFont="1" applyFill="1" applyBorder="1" applyAlignment="1">
      <alignment horizontal="center" vertical="center" wrapText="1"/>
    </xf>
    <xf numFmtId="49" fontId="47" fillId="34" borderId="18" xfId="0" applyNumberFormat="1" applyFont="1" applyFill="1" applyBorder="1" applyAlignment="1">
      <alignment horizontal="center" vertical="center" wrapText="1"/>
    </xf>
    <xf numFmtId="49" fontId="47" fillId="35" borderId="18" xfId="0" applyNumberFormat="1" applyFont="1" applyFill="1" applyBorder="1" applyAlignment="1">
      <alignment horizontal="center" vertical="center" wrapText="1"/>
    </xf>
    <xf numFmtId="49" fontId="46" fillId="5" borderId="18" xfId="0" applyNumberFormat="1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46" fillId="3" borderId="18" xfId="0" applyNumberFormat="1" applyFont="1" applyFill="1" applyBorder="1" applyAlignment="1">
      <alignment horizontal="center" vertical="center" wrapText="1"/>
    </xf>
    <xf numFmtId="49" fontId="47" fillId="3" borderId="18" xfId="0" applyNumberFormat="1" applyFont="1" applyFill="1" applyBorder="1" applyAlignment="1">
      <alignment horizontal="center" vertical="center" wrapText="1"/>
    </xf>
    <xf numFmtId="49" fontId="45" fillId="3" borderId="18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horizontal="center" vertical="center" wrapText="1"/>
    </xf>
    <xf numFmtId="49" fontId="46" fillId="2" borderId="18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9" fillId="31" borderId="18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8" xfId="12" applyNumberFormat="1" applyFont="1" applyFill="1" applyBorder="1" applyAlignment="1">
      <alignment horizontal="center" vertical="center" wrapText="1"/>
    </xf>
    <xf numFmtId="49" fontId="58" fillId="5" borderId="18" xfId="0" applyNumberFormat="1" applyFont="1" applyFill="1" applyBorder="1" applyAlignment="1">
      <alignment horizontal="center" vertical="center" wrapText="1"/>
    </xf>
    <xf numFmtId="49" fontId="51" fillId="3" borderId="18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49" fontId="58" fillId="3" borderId="18" xfId="0" applyNumberFormat="1" applyFont="1" applyFill="1" applyBorder="1" applyAlignment="1">
      <alignment horizontal="center" vertical="center" wrapText="1"/>
    </xf>
    <xf numFmtId="49" fontId="57" fillId="3" borderId="18" xfId="0" applyNumberFormat="1" applyFont="1" applyFill="1" applyBorder="1" applyAlignment="1">
      <alignment horizontal="center" vertical="center" wrapText="1"/>
    </xf>
    <xf numFmtId="49" fontId="59" fillId="0" borderId="18" xfId="0" applyNumberFormat="1" applyFont="1" applyFill="1" applyBorder="1" applyAlignment="1">
      <alignment horizontal="center" vertical="center" wrapText="1"/>
    </xf>
    <xf numFmtId="49" fontId="57" fillId="33" borderId="18" xfId="0" applyNumberFormat="1" applyFont="1" applyFill="1" applyBorder="1" applyAlignment="1">
      <alignment horizontal="center" vertical="center" wrapText="1"/>
    </xf>
    <xf numFmtId="49" fontId="58" fillId="0" borderId="18" xfId="0" applyNumberFormat="1" applyFont="1" applyFill="1" applyBorder="1" applyAlignment="1">
      <alignment horizontal="center" vertical="center" wrapText="1"/>
    </xf>
    <xf numFmtId="49" fontId="58" fillId="33" borderId="18" xfId="0" applyNumberFormat="1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49" fontId="49" fillId="2" borderId="18" xfId="1" applyNumberFormat="1" applyFont="1" applyFill="1" applyBorder="1" applyAlignment="1">
      <alignment horizontal="center" vertical="center" wrapText="1"/>
    </xf>
    <xf numFmtId="49" fontId="48" fillId="5" borderId="18" xfId="0" applyNumberFormat="1" applyFont="1" applyFill="1" applyBorder="1" applyAlignment="1">
      <alignment horizontal="center" vertical="center" wrapText="1"/>
    </xf>
    <xf numFmtId="49" fontId="48" fillId="3" borderId="18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86" fillId="0" borderId="2" xfId="0" applyNumberFormat="1" applyFont="1" applyFill="1" applyBorder="1" applyAlignment="1">
      <alignment horizontal="center" vertical="center" wrapText="1"/>
    </xf>
    <xf numFmtId="0" fontId="45" fillId="3" borderId="13" xfId="0" applyNumberFormat="1" applyFont="1" applyFill="1" applyBorder="1" applyAlignment="1">
      <alignment horizontal="center" vertical="center" wrapText="1"/>
    </xf>
    <xf numFmtId="166" fontId="58" fillId="5" borderId="18" xfId="0" applyNumberFormat="1" applyFont="1" applyFill="1" applyBorder="1" applyAlignment="1">
      <alignment horizontal="center" vertical="top" wrapText="1"/>
    </xf>
    <xf numFmtId="49" fontId="53" fillId="39" borderId="1" xfId="0" applyNumberFormat="1" applyFont="1" applyFill="1" applyBorder="1" applyAlignment="1">
      <alignment horizontal="center" vertical="center" wrapText="1"/>
    </xf>
    <xf numFmtId="49" fontId="45" fillId="39" borderId="18" xfId="0" applyNumberFormat="1" applyFont="1" applyFill="1" applyBorder="1" applyAlignment="1">
      <alignment horizontal="center" vertical="center" wrapText="1"/>
    </xf>
    <xf numFmtId="0" fontId="53" fillId="39" borderId="18" xfId="2" applyNumberFormat="1" applyFont="1" applyFill="1" applyBorder="1" applyAlignment="1" applyProtection="1">
      <alignment horizontal="center" vertical="center" wrapText="1"/>
      <protection locked="0"/>
    </xf>
    <xf numFmtId="165" fontId="55" fillId="39" borderId="18" xfId="0" applyNumberFormat="1" applyFont="1" applyFill="1" applyBorder="1" applyAlignment="1" applyProtection="1">
      <alignment horizontal="center" vertical="center" wrapText="1"/>
      <protection locked="0"/>
    </xf>
    <xf numFmtId="49" fontId="55" fillId="39" borderId="1" xfId="0" applyNumberFormat="1" applyFont="1" applyFill="1" applyBorder="1" applyAlignment="1">
      <alignment horizontal="center" vertical="center" wrapText="1"/>
    </xf>
    <xf numFmtId="0" fontId="85" fillId="39" borderId="18" xfId="0" applyNumberFormat="1" applyFont="1" applyFill="1" applyBorder="1" applyAlignment="1">
      <alignment vertical="top" wrapText="1"/>
    </xf>
    <xf numFmtId="0" fontId="55" fillId="39" borderId="18" xfId="2" applyNumberFormat="1" applyFont="1" applyFill="1" applyBorder="1" applyAlignment="1" applyProtection="1">
      <alignment horizontal="center" vertical="center" wrapText="1"/>
      <protection locked="0"/>
    </xf>
    <xf numFmtId="165" fontId="73" fillId="39" borderId="1" xfId="0" applyNumberFormat="1" applyFont="1" applyFill="1" applyBorder="1" applyAlignment="1">
      <alignment horizontal="right" wrapText="1"/>
    </xf>
    <xf numFmtId="49" fontId="53" fillId="0" borderId="23" xfId="0" applyNumberFormat="1" applyFont="1" applyFill="1" applyBorder="1" applyAlignment="1">
      <alignment horizontal="center" vertical="center" wrapText="1"/>
    </xf>
    <xf numFmtId="0" fontId="45" fillId="39" borderId="18" xfId="0" applyNumberFormat="1" applyFont="1" applyFill="1" applyBorder="1" applyAlignment="1">
      <alignment horizontal="left" vertical="top" wrapText="1"/>
    </xf>
    <xf numFmtId="0" fontId="45" fillId="39" borderId="18" xfId="0" applyNumberFormat="1" applyFont="1" applyFill="1" applyBorder="1" applyAlignment="1">
      <alignment horizontal="center" vertical="center" wrapText="1"/>
    </xf>
    <xf numFmtId="165" fontId="45" fillId="39" borderId="18" xfId="0" applyNumberFormat="1" applyFont="1" applyFill="1" applyBorder="1" applyAlignment="1">
      <alignment horizontal="center" vertical="center" wrapText="1"/>
    </xf>
    <xf numFmtId="165" fontId="70" fillId="39" borderId="23" xfId="0" applyNumberFormat="1" applyFont="1" applyFill="1" applyBorder="1" applyAlignment="1">
      <alignment horizontal="right" wrapText="1"/>
    </xf>
    <xf numFmtId="164" fontId="14" fillId="39" borderId="0" xfId="0" applyNumberFormat="1" applyFont="1" applyFill="1" applyBorder="1" applyAlignment="1">
      <alignment vertical="top" wrapText="1"/>
    </xf>
    <xf numFmtId="49" fontId="50" fillId="39" borderId="1" xfId="0" applyNumberFormat="1" applyFont="1" applyFill="1" applyBorder="1" applyAlignment="1">
      <alignment horizontal="center" vertical="center" wrapText="1"/>
    </xf>
    <xf numFmtId="165" fontId="70" fillId="39" borderId="1" xfId="0" applyNumberFormat="1" applyFont="1" applyFill="1" applyBorder="1" applyAlignment="1">
      <alignment horizontal="right" wrapText="1"/>
    </xf>
    <xf numFmtId="49" fontId="45" fillId="3" borderId="18" xfId="0" applyNumberFormat="1" applyFont="1" applyFill="1" applyBorder="1" applyAlignment="1">
      <alignment horizontal="center" vertical="center" wrapText="1"/>
    </xf>
    <xf numFmtId="0" fontId="67" fillId="39" borderId="20" xfId="0" applyNumberFormat="1" applyFont="1" applyFill="1" applyBorder="1" applyAlignment="1">
      <alignment horizontal="center" vertical="center" wrapText="1"/>
    </xf>
    <xf numFmtId="165" fontId="46" fillId="39" borderId="18" xfId="0" applyNumberFormat="1" applyFont="1" applyFill="1" applyBorder="1" applyAlignment="1">
      <alignment horizontal="center" vertical="center" wrapText="1"/>
    </xf>
    <xf numFmtId="164" fontId="53" fillId="39" borderId="18" xfId="0" applyFont="1" applyFill="1" applyBorder="1" applyAlignment="1" applyProtection="1">
      <alignment horizontal="left" vertical="top" wrapText="1"/>
      <protection locked="0"/>
    </xf>
    <xf numFmtId="0" fontId="53" fillId="39" borderId="18" xfId="0" applyNumberFormat="1" applyFont="1" applyFill="1" applyBorder="1" applyAlignment="1">
      <alignment horizontal="left" vertical="top" wrapText="1"/>
    </xf>
    <xf numFmtId="166" fontId="57" fillId="39" borderId="18" xfId="0" applyNumberFormat="1" applyFont="1" applyFill="1" applyBorder="1" applyAlignment="1">
      <alignment horizontal="justify" vertical="top" wrapText="1"/>
    </xf>
    <xf numFmtId="166" fontId="59" fillId="39" borderId="18" xfId="0" applyNumberFormat="1" applyFont="1" applyFill="1" applyBorder="1" applyAlignment="1">
      <alignment horizontal="justify" vertical="top" wrapText="1"/>
    </xf>
    <xf numFmtId="166" fontId="58" fillId="39" borderId="18" xfId="0" applyNumberFormat="1" applyFont="1" applyFill="1" applyBorder="1" applyAlignment="1">
      <alignment horizontal="justify" vertical="top" wrapText="1"/>
    </xf>
    <xf numFmtId="164" fontId="43" fillId="39" borderId="0" xfId="0" applyNumberFormat="1" applyFont="1" applyFill="1" applyBorder="1" applyAlignment="1">
      <alignment horizontal="left" vertical="top" wrapText="1"/>
    </xf>
    <xf numFmtId="164" fontId="62" fillId="40" borderId="18" xfId="0" applyFont="1" applyFill="1" applyBorder="1" applyAlignment="1">
      <alignment horizontal="center" vertical="center" wrapText="1"/>
    </xf>
    <xf numFmtId="49" fontId="62" fillId="40" borderId="18" xfId="0" applyNumberFormat="1" applyFont="1" applyFill="1" applyBorder="1" applyAlignment="1">
      <alignment horizontal="center" vertical="center" wrapText="1"/>
    </xf>
    <xf numFmtId="164" fontId="62" fillId="3" borderId="18" xfId="0" applyFont="1" applyFill="1" applyBorder="1" applyAlignment="1">
      <alignment horizontal="center" vertical="center" wrapText="1"/>
    </xf>
    <xf numFmtId="164" fontId="55" fillId="3" borderId="18" xfId="0" applyFont="1" applyFill="1" applyBorder="1" applyAlignment="1" applyProtection="1">
      <alignment horizontal="left" vertical="top" wrapText="1"/>
      <protection locked="0"/>
    </xf>
    <xf numFmtId="49" fontId="55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73" fillId="3" borderId="1" xfId="0" applyNumberFormat="1" applyFont="1" applyFill="1" applyBorder="1" applyAlignment="1" applyProtection="1">
      <alignment horizontal="left" vertical="top" wrapText="1"/>
      <protection locked="0"/>
    </xf>
    <xf numFmtId="3" fontId="53" fillId="3" borderId="18" xfId="0" applyNumberFormat="1" applyFont="1" applyFill="1" applyBorder="1" applyAlignment="1">
      <alignment horizontal="left" vertical="center" wrapText="1"/>
    </xf>
    <xf numFmtId="165" fontId="72" fillId="3" borderId="1" xfId="0" applyNumberFormat="1" applyFont="1" applyFill="1" applyBorder="1" applyAlignment="1">
      <alignment horizontal="left" vertical="center" wrapText="1"/>
    </xf>
    <xf numFmtId="164" fontId="50" fillId="3" borderId="18" xfId="0" applyNumberFormat="1" applyFont="1" applyFill="1" applyBorder="1" applyAlignment="1">
      <alignment horizontal="left" vertical="top" wrapText="1"/>
    </xf>
    <xf numFmtId="49" fontId="50" fillId="3" borderId="18" xfId="0" applyNumberFormat="1" applyFont="1" applyFill="1" applyBorder="1" applyAlignment="1">
      <alignment horizontal="center" vertical="center" wrapText="1"/>
    </xf>
    <xf numFmtId="165" fontId="50" fillId="3" borderId="18" xfId="0" applyNumberFormat="1" applyFont="1" applyFill="1" applyBorder="1" applyAlignment="1">
      <alignment horizontal="center" vertical="center" wrapText="1"/>
    </xf>
    <xf numFmtId="49" fontId="45" fillId="3" borderId="18" xfId="0" applyNumberFormat="1" applyFont="1" applyFill="1" applyBorder="1" applyAlignment="1">
      <alignment horizontal="center" vertical="center" wrapText="1"/>
    </xf>
    <xf numFmtId="166" fontId="57" fillId="3" borderId="18" xfId="0" applyNumberFormat="1" applyFont="1" applyFill="1" applyBorder="1" applyAlignment="1">
      <alignment horizontal="left" vertical="top" wrapText="1"/>
    </xf>
    <xf numFmtId="164" fontId="53" fillId="3" borderId="18" xfId="0" applyFont="1" applyFill="1" applyBorder="1" applyAlignment="1">
      <alignment horizontal="left" vertical="top" wrapText="1"/>
    </xf>
    <xf numFmtId="164" fontId="55" fillId="3" borderId="18" xfId="0" applyFont="1" applyFill="1" applyBorder="1" applyAlignment="1">
      <alignment horizontal="justify" vertical="top" wrapText="1"/>
    </xf>
    <xf numFmtId="166" fontId="53" fillId="3" borderId="18" xfId="0" applyNumberFormat="1" applyFont="1" applyFill="1" applyBorder="1" applyAlignment="1">
      <alignment horizontal="justify" vertical="top" wrapText="1"/>
    </xf>
    <xf numFmtId="166" fontId="59" fillId="3" borderId="18" xfId="0" applyNumberFormat="1" applyFont="1" applyFill="1" applyBorder="1" applyAlignment="1">
      <alignment horizontal="justify" vertical="top" wrapText="1"/>
    </xf>
    <xf numFmtId="49" fontId="45" fillId="3" borderId="18" xfId="0" applyNumberFormat="1" applyFont="1" applyFill="1" applyBorder="1" applyAlignment="1">
      <alignment horizontal="center" vertical="center" wrapText="1"/>
    </xf>
    <xf numFmtId="165" fontId="53" fillId="3" borderId="18" xfId="0" applyNumberFormat="1" applyFont="1" applyFill="1" applyBorder="1" applyAlignment="1">
      <alignment horizontal="left" vertical="top" wrapText="1"/>
    </xf>
    <xf numFmtId="0" fontId="53" fillId="3" borderId="23" xfId="1" applyFont="1" applyFill="1" applyBorder="1" applyAlignment="1">
      <alignment horizontal="center" vertical="top" wrapText="1"/>
    </xf>
    <xf numFmtId="4" fontId="45" fillId="3" borderId="18" xfId="0" applyNumberFormat="1" applyFont="1" applyFill="1" applyBorder="1" applyAlignment="1">
      <alignment horizontal="left" vertical="top" wrapText="1"/>
    </xf>
    <xf numFmtId="4" fontId="51" fillId="3" borderId="18" xfId="0" applyNumberFormat="1" applyFont="1" applyFill="1" applyBorder="1" applyAlignment="1">
      <alignment horizontal="left" vertical="top" wrapText="1"/>
    </xf>
    <xf numFmtId="49" fontId="45" fillId="3" borderId="18" xfId="0" applyNumberFormat="1" applyFont="1" applyFill="1" applyBorder="1" applyAlignment="1">
      <alignment horizontal="center" vertical="center" wrapText="1"/>
    </xf>
    <xf numFmtId="0" fontId="55" fillId="3" borderId="18" xfId="0" applyNumberFormat="1" applyFont="1" applyFill="1" applyBorder="1" applyAlignment="1" applyProtection="1">
      <alignment horizontal="left" vertical="top" wrapText="1"/>
      <protection locked="0"/>
    </xf>
    <xf numFmtId="0" fontId="53" fillId="3" borderId="18" xfId="12" applyNumberFormat="1" applyFont="1" applyFill="1" applyBorder="1" applyAlignment="1">
      <alignment horizontal="left" vertical="top" wrapText="1"/>
    </xf>
    <xf numFmtId="49" fontId="53" fillId="3" borderId="18" xfId="12" applyNumberFormat="1" applyFont="1" applyFill="1" applyBorder="1" applyAlignment="1">
      <alignment horizontal="center" vertical="center" wrapText="1"/>
    </xf>
    <xf numFmtId="49" fontId="45" fillId="3" borderId="18" xfId="0" applyNumberFormat="1" applyFont="1" applyFill="1" applyBorder="1" applyAlignment="1">
      <alignment horizontal="center" vertical="center" wrapText="1"/>
    </xf>
    <xf numFmtId="0" fontId="50" fillId="3" borderId="18" xfId="0" applyNumberFormat="1" applyFont="1" applyFill="1" applyBorder="1" applyAlignment="1">
      <alignment vertical="top" wrapText="1"/>
    </xf>
    <xf numFmtId="0" fontId="50" fillId="3" borderId="1" xfId="0" applyNumberFormat="1" applyFont="1" applyFill="1" applyBorder="1" applyAlignment="1">
      <alignment vertical="top" wrapText="1"/>
    </xf>
    <xf numFmtId="49" fontId="45" fillId="3" borderId="18" xfId="0" applyNumberFormat="1" applyFont="1" applyFill="1" applyBorder="1" applyAlignment="1">
      <alignment horizontal="center" vertical="center" wrapText="1"/>
    </xf>
    <xf numFmtId="165" fontId="46" fillId="5" borderId="1" xfId="0" applyNumberFormat="1" applyFont="1" applyFill="1" applyBorder="1" applyAlignment="1">
      <alignment horizontal="center" vertical="center" wrapText="1"/>
    </xf>
    <xf numFmtId="165" fontId="45" fillId="5" borderId="1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vertical="top" wrapText="1"/>
    </xf>
    <xf numFmtId="165" fontId="53" fillId="3" borderId="1" xfId="0" applyNumberFormat="1" applyFont="1" applyFill="1" applyBorder="1" applyAlignment="1">
      <alignment horizontal="right" wrapText="1"/>
    </xf>
    <xf numFmtId="165" fontId="53" fillId="0" borderId="1" xfId="0" applyNumberFormat="1" applyFont="1" applyFill="1" applyBorder="1" applyAlignment="1">
      <alignment horizontal="right" wrapText="1"/>
    </xf>
    <xf numFmtId="164" fontId="55" fillId="3" borderId="0" xfId="0" applyNumberFormat="1" applyFont="1" applyFill="1" applyBorder="1" applyAlignment="1">
      <alignment vertical="top" wrapText="1"/>
    </xf>
    <xf numFmtId="0" fontId="50" fillId="39" borderId="1" xfId="0" applyNumberFormat="1" applyFont="1" applyFill="1" applyBorder="1" applyAlignment="1">
      <alignment vertical="top" wrapText="1"/>
    </xf>
    <xf numFmtId="0" fontId="50" fillId="39" borderId="18" xfId="0" applyNumberFormat="1" applyFont="1" applyFill="1" applyBorder="1" applyAlignment="1">
      <alignment vertical="top" wrapText="1"/>
    </xf>
    <xf numFmtId="165" fontId="53" fillId="39" borderId="1" xfId="0" applyNumberFormat="1" applyFont="1" applyFill="1" applyBorder="1" applyAlignment="1">
      <alignment horizontal="right" wrapText="1"/>
    </xf>
    <xf numFmtId="164" fontId="55" fillId="39" borderId="0" xfId="0" applyNumberFormat="1" applyFont="1" applyFill="1" applyBorder="1" applyAlignment="1">
      <alignment vertical="top" wrapText="1"/>
    </xf>
    <xf numFmtId="0" fontId="54" fillId="39" borderId="1" xfId="0" applyNumberFormat="1" applyFont="1" applyFill="1" applyBorder="1" applyAlignment="1">
      <alignment vertical="top" wrapText="1"/>
    </xf>
    <xf numFmtId="0" fontId="54" fillId="39" borderId="18" xfId="0" applyNumberFormat="1" applyFont="1" applyFill="1" applyBorder="1" applyAlignment="1">
      <alignment vertical="top" wrapText="1"/>
    </xf>
    <xf numFmtId="165" fontId="55" fillId="39" borderId="1" xfId="0" applyNumberFormat="1" applyFont="1" applyFill="1" applyBorder="1" applyAlignment="1">
      <alignment horizontal="right" wrapText="1"/>
    </xf>
    <xf numFmtId="49" fontId="45" fillId="3" borderId="18" xfId="0" applyNumberFormat="1" applyFont="1" applyFill="1" applyBorder="1" applyAlignment="1">
      <alignment horizontal="center" vertical="center" wrapText="1"/>
    </xf>
    <xf numFmtId="164" fontId="53" fillId="31" borderId="18" xfId="0" applyFont="1" applyFill="1" applyBorder="1" applyAlignment="1" applyProtection="1">
      <alignment horizontal="left" vertical="top" wrapText="1"/>
      <protection locked="0"/>
    </xf>
    <xf numFmtId="49" fontId="50" fillId="34" borderId="18" xfId="0" applyNumberFormat="1" applyFont="1" applyFill="1" applyBorder="1" applyAlignment="1">
      <alignment horizontal="center" vertical="center" wrapText="1"/>
    </xf>
    <xf numFmtId="49" fontId="45" fillId="3" borderId="18" xfId="0" applyNumberFormat="1" applyFont="1" applyFill="1" applyBorder="1" applyAlignment="1">
      <alignment horizontal="center" vertical="center" wrapText="1"/>
    </xf>
    <xf numFmtId="164" fontId="45" fillId="3" borderId="18" xfId="0" applyFont="1" applyFill="1" applyBorder="1" applyAlignment="1">
      <alignment horizontal="left" vertical="center" wrapText="1"/>
    </xf>
    <xf numFmtId="4" fontId="45" fillId="3" borderId="0" xfId="0" applyNumberFormat="1" applyFont="1" applyFill="1" applyBorder="1" applyAlignment="1">
      <alignment horizontal="left" vertical="center" wrapText="1"/>
    </xf>
    <xf numFmtId="49" fontId="86" fillId="3" borderId="2" xfId="0" applyNumberFormat="1" applyFont="1" applyFill="1" applyBorder="1" applyAlignment="1">
      <alignment horizontal="center" vertical="center" wrapText="1"/>
    </xf>
    <xf numFmtId="164" fontId="45" fillId="3" borderId="0" xfId="0" applyFont="1" applyFill="1" applyBorder="1" applyAlignment="1">
      <alignment horizontal="left" vertical="top" wrapText="1"/>
    </xf>
    <xf numFmtId="49" fontId="53" fillId="39" borderId="23" xfId="0" applyNumberFormat="1" applyFont="1" applyFill="1" applyBorder="1" applyAlignment="1">
      <alignment horizontal="center" vertical="center" wrapText="1"/>
    </xf>
    <xf numFmtId="0" fontId="50" fillId="39" borderId="23" xfId="0" applyNumberFormat="1" applyFont="1" applyFill="1" applyBorder="1" applyAlignment="1">
      <alignment vertical="top" wrapText="1"/>
    </xf>
    <xf numFmtId="165" fontId="53" fillId="39" borderId="23" xfId="0" applyNumberFormat="1" applyFont="1" applyFill="1" applyBorder="1" applyAlignment="1">
      <alignment horizontal="right" wrapText="1"/>
    </xf>
    <xf numFmtId="165" fontId="72" fillId="39" borderId="23" xfId="0" applyNumberFormat="1" applyFont="1" applyFill="1" applyBorder="1" applyAlignment="1">
      <alignment horizontal="right" wrapText="1"/>
    </xf>
    <xf numFmtId="165" fontId="72" fillId="39" borderId="1" xfId="0" applyNumberFormat="1" applyFont="1" applyFill="1" applyBorder="1" applyAlignment="1">
      <alignment horizontal="right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5" fontId="70" fillId="3" borderId="23" xfId="0" applyNumberFormat="1" applyFont="1" applyFill="1" applyBorder="1" applyAlignment="1">
      <alignment horizontal="right" wrapText="1"/>
    </xf>
    <xf numFmtId="0" fontId="50" fillId="0" borderId="1" xfId="0" applyNumberFormat="1" applyFont="1" applyFill="1" applyBorder="1" applyAlignment="1">
      <alignment vertical="top" wrapText="1"/>
    </xf>
    <xf numFmtId="0" fontId="50" fillId="0" borderId="18" xfId="0" applyNumberFormat="1" applyFont="1" applyFill="1" applyBorder="1" applyAlignment="1">
      <alignment vertical="top" wrapText="1"/>
    </xf>
    <xf numFmtId="0" fontId="53" fillId="0" borderId="18" xfId="2" applyNumberFormat="1" applyFont="1" applyFill="1" applyBorder="1" applyAlignment="1" applyProtection="1">
      <alignment horizontal="center" vertical="center" wrapText="1"/>
      <protection locked="0"/>
    </xf>
    <xf numFmtId="164" fontId="55" fillId="0" borderId="0" xfId="0" applyNumberFormat="1" applyFont="1" applyFill="1" applyBorder="1" applyAlignment="1">
      <alignment vertical="top" wrapText="1"/>
    </xf>
    <xf numFmtId="49" fontId="54" fillId="0" borderId="1" xfId="0" applyNumberFormat="1" applyFont="1" applyFill="1" applyBorder="1" applyAlignment="1">
      <alignment horizontal="center" vertical="center" wrapText="1"/>
    </xf>
    <xf numFmtId="165" fontId="70" fillId="3" borderId="23" xfId="0" applyNumberFormat="1" applyFont="1" applyFill="1" applyBorder="1" applyAlignment="1">
      <alignment horizontal="left" vertical="top" wrapText="1"/>
    </xf>
    <xf numFmtId="165" fontId="77" fillId="0" borderId="23" xfId="0" applyNumberFormat="1" applyFont="1" applyFill="1" applyBorder="1" applyAlignment="1">
      <alignment horizontal="right" wrapText="1"/>
    </xf>
    <xf numFmtId="165" fontId="70" fillId="0" borderId="23" xfId="0" applyNumberFormat="1" applyFont="1" applyFill="1" applyBorder="1" applyAlignment="1">
      <alignment horizontal="right" wrapText="1"/>
    </xf>
    <xf numFmtId="49" fontId="53" fillId="3" borderId="23" xfId="0" applyNumberFormat="1" applyFont="1" applyFill="1" applyBorder="1" applyAlignment="1">
      <alignment horizontal="center" vertical="center" wrapText="1"/>
    </xf>
    <xf numFmtId="165" fontId="53" fillId="3" borderId="18" xfId="12" applyNumberFormat="1" applyFont="1" applyFill="1" applyBorder="1" applyAlignment="1">
      <alignment horizontal="center" vertical="center" wrapText="1"/>
    </xf>
    <xf numFmtId="165" fontId="72" fillId="3" borderId="1" xfId="12" applyNumberFormat="1" applyFont="1" applyFill="1" applyBorder="1" applyAlignment="1">
      <alignment horizontal="left" vertical="top" wrapText="1"/>
    </xf>
    <xf numFmtId="0" fontId="53" fillId="0" borderId="18" xfId="0" applyNumberFormat="1" applyFont="1" applyFill="1" applyBorder="1" applyAlignment="1">
      <alignment horizontal="center" vertical="center" wrapText="1"/>
    </xf>
    <xf numFmtId="165" fontId="72" fillId="0" borderId="23" xfId="0" applyNumberFormat="1" applyFont="1" applyFill="1" applyBorder="1" applyAlignment="1">
      <alignment horizontal="right" wrapText="1"/>
    </xf>
    <xf numFmtId="4" fontId="88" fillId="0" borderId="23" xfId="0" applyNumberFormat="1" applyFont="1" applyFill="1" applyBorder="1" applyAlignment="1" applyProtection="1">
      <alignment vertical="top" wrapText="1"/>
    </xf>
    <xf numFmtId="4" fontId="89" fillId="0" borderId="23" xfId="0" applyNumberFormat="1" applyFont="1" applyFill="1" applyBorder="1" applyAlignment="1" applyProtection="1">
      <alignment vertical="top" wrapText="1"/>
    </xf>
    <xf numFmtId="164" fontId="90" fillId="0" borderId="23" xfId="0" applyFont="1" applyFill="1" applyBorder="1" applyAlignment="1">
      <alignment vertical="center" wrapText="1"/>
    </xf>
    <xf numFmtId="165" fontId="72" fillId="0" borderId="23" xfId="0" applyNumberFormat="1" applyFont="1" applyFill="1" applyBorder="1" applyAlignment="1">
      <alignment horizontal="right" vertical="top" wrapText="1"/>
    </xf>
    <xf numFmtId="49" fontId="49" fillId="0" borderId="23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left" vertical="top" wrapText="1"/>
    </xf>
    <xf numFmtId="49" fontId="49" fillId="0" borderId="18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165" fontId="49" fillId="0" borderId="18" xfId="0" applyNumberFormat="1" applyFont="1" applyFill="1" applyBorder="1" applyAlignment="1">
      <alignment horizontal="center" vertical="center" wrapText="1"/>
    </xf>
    <xf numFmtId="165" fontId="91" fillId="0" borderId="23" xfId="0" applyNumberFormat="1" applyFont="1" applyFill="1" applyBorder="1" applyAlignment="1">
      <alignment horizontal="right" wrapText="1"/>
    </xf>
    <xf numFmtId="165" fontId="69" fillId="0" borderId="23" xfId="0" applyNumberFormat="1" applyFont="1" applyFill="1" applyBorder="1" applyAlignment="1">
      <alignment horizontal="right" wrapText="1"/>
    </xf>
    <xf numFmtId="165" fontId="91" fillId="0" borderId="23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vertical="top" wrapText="1"/>
    </xf>
    <xf numFmtId="49" fontId="49" fillId="33" borderId="1" xfId="0" applyNumberFormat="1" applyFont="1" applyFill="1" applyBorder="1" applyAlignment="1">
      <alignment horizontal="center" vertical="center" wrapText="1"/>
    </xf>
    <xf numFmtId="0" fontId="49" fillId="33" borderId="18" xfId="0" applyNumberFormat="1" applyFont="1" applyFill="1" applyBorder="1" applyAlignment="1">
      <alignment horizontal="left" vertical="top" wrapText="1"/>
    </xf>
    <xf numFmtId="49" fontId="49" fillId="33" borderId="18" xfId="0" applyNumberFormat="1" applyFont="1" applyFill="1" applyBorder="1" applyAlignment="1">
      <alignment horizontal="center" vertical="center" wrapText="1"/>
    </xf>
    <xf numFmtId="0" fontId="49" fillId="33" borderId="18" xfId="0" applyNumberFormat="1" applyFont="1" applyFill="1" applyBorder="1" applyAlignment="1">
      <alignment horizontal="center" vertical="center" wrapText="1"/>
    </xf>
    <xf numFmtId="165" fontId="49" fillId="33" borderId="18" xfId="0" applyNumberFormat="1" applyFont="1" applyFill="1" applyBorder="1" applyAlignment="1">
      <alignment horizontal="center" vertical="center" wrapText="1"/>
    </xf>
    <xf numFmtId="165" fontId="91" fillId="33" borderId="1" xfId="0" applyNumberFormat="1" applyFont="1" applyFill="1" applyBorder="1" applyAlignment="1">
      <alignment horizontal="right" wrapText="1"/>
    </xf>
    <xf numFmtId="165" fontId="91" fillId="33" borderId="1" xfId="0" applyNumberFormat="1" applyFont="1" applyFill="1" applyBorder="1" applyAlignment="1">
      <alignment horizontal="right" vertical="center" wrapText="1"/>
    </xf>
    <xf numFmtId="168" fontId="13" fillId="33" borderId="0" xfId="0" applyNumberFormat="1" applyFont="1" applyFill="1" applyBorder="1" applyAlignment="1">
      <alignment vertical="top" wrapText="1"/>
    </xf>
    <xf numFmtId="164" fontId="13" fillId="33" borderId="0" xfId="0" applyNumberFormat="1" applyFont="1" applyFill="1" applyBorder="1" applyAlignment="1">
      <alignment vertical="top" wrapText="1"/>
    </xf>
    <xf numFmtId="49" fontId="45" fillId="3" borderId="18" xfId="0" applyNumberFormat="1" applyFont="1" applyFill="1" applyBorder="1" applyAlignment="1">
      <alignment horizontal="center" vertical="center" wrapText="1"/>
    </xf>
    <xf numFmtId="165" fontId="72" fillId="3" borderId="23" xfId="0" applyNumberFormat="1" applyFont="1" applyFill="1" applyBorder="1" applyAlignment="1">
      <alignment horizontal="right" wrapText="1"/>
    </xf>
    <xf numFmtId="0" fontId="54" fillId="0" borderId="1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45" fillId="3" borderId="21" xfId="0" applyNumberFormat="1" applyFont="1" applyFill="1" applyBorder="1" applyAlignment="1">
      <alignment horizontal="center" vertical="center" wrapText="1"/>
    </xf>
    <xf numFmtId="49" fontId="45" fillId="3" borderId="22" xfId="0" applyNumberFormat="1" applyFont="1" applyFill="1" applyBorder="1" applyAlignment="1">
      <alignment horizontal="center" vertical="center" wrapText="1"/>
    </xf>
    <xf numFmtId="49" fontId="45" fillId="3" borderId="18" xfId="0" applyNumberFormat="1" applyFont="1" applyFill="1" applyBorder="1" applyAlignment="1">
      <alignment horizontal="center" vertical="center" wrapText="1"/>
    </xf>
    <xf numFmtId="49" fontId="44" fillId="3" borderId="23" xfId="0" applyNumberFormat="1" applyFont="1" applyFill="1" applyBorder="1" applyAlignment="1">
      <alignment horizontal="center" vertical="center" wrapText="1"/>
    </xf>
    <xf numFmtId="164" fontId="63" fillId="0" borderId="19" xfId="0" applyFont="1" applyBorder="1" applyAlignment="1">
      <alignment horizontal="center" vertical="center" wrapText="1"/>
    </xf>
    <xf numFmtId="164" fontId="63" fillId="0" borderId="0" xfId="0" applyFont="1" applyBorder="1" applyAlignment="1">
      <alignment horizontal="center" vertical="center" wrapText="1"/>
    </xf>
    <xf numFmtId="164" fontId="44" fillId="0" borderId="1" xfId="0" applyFont="1" applyBorder="1" applyAlignment="1">
      <alignment horizontal="center" vertical="center" wrapText="1"/>
    </xf>
    <xf numFmtId="164" fontId="44" fillId="0" borderId="21" xfId="0" applyFont="1" applyBorder="1" applyAlignment="1">
      <alignment horizontal="center" vertical="center" wrapText="1"/>
    </xf>
    <xf numFmtId="164" fontId="44" fillId="0" borderId="22" xfId="0" applyFont="1" applyBorder="1" applyAlignment="1">
      <alignment horizontal="center" vertical="center" wrapText="1"/>
    </xf>
    <xf numFmtId="164" fontId="44" fillId="0" borderId="18" xfId="0" applyFont="1" applyBorder="1" applyAlignment="1">
      <alignment horizontal="center" vertical="center" wrapText="1"/>
    </xf>
    <xf numFmtId="164" fontId="44" fillId="36" borderId="23" xfId="0" applyFont="1" applyFill="1" applyBorder="1" applyAlignment="1">
      <alignment horizontal="center" vertical="center" wrapText="1"/>
    </xf>
    <xf numFmtId="164" fontId="61" fillId="0" borderId="1" xfId="0" applyFont="1" applyFill="1" applyBorder="1" applyAlignment="1">
      <alignment horizontal="center" vertical="center" wrapText="1"/>
    </xf>
    <xf numFmtId="164" fontId="44" fillId="37" borderId="23" xfId="0" applyFont="1" applyFill="1" applyBorder="1" applyAlignment="1">
      <alignment horizontal="center" vertical="center" wrapText="1"/>
    </xf>
    <xf numFmtId="164" fontId="44" fillId="38" borderId="23" xfId="0" applyFont="1" applyFill="1" applyBorder="1" applyAlignment="1">
      <alignment horizontal="center" vertical="center" wrapText="1"/>
    </xf>
    <xf numFmtId="165" fontId="44" fillId="0" borderId="15" xfId="0" applyNumberFormat="1" applyFont="1" applyBorder="1" applyAlignment="1">
      <alignment horizontal="center" vertical="center" wrapText="1"/>
    </xf>
    <xf numFmtId="165" fontId="44" fillId="0" borderId="16" xfId="0" applyNumberFormat="1" applyFont="1" applyBorder="1" applyAlignment="1">
      <alignment horizontal="center" vertical="center" wrapText="1"/>
    </xf>
    <xf numFmtId="165" fontId="44" fillId="0" borderId="14" xfId="0" applyNumberFormat="1" applyFont="1" applyBorder="1" applyAlignment="1">
      <alignment horizontal="center" vertical="center" wrapText="1"/>
    </xf>
    <xf numFmtId="164" fontId="64" fillId="0" borderId="13" xfId="0" applyFont="1" applyBorder="1" applyAlignment="1">
      <alignment horizontal="right" vertical="center" wrapText="1"/>
    </xf>
    <xf numFmtId="164" fontId="44" fillId="3" borderId="15" xfId="0" applyFont="1" applyFill="1" applyBorder="1" applyAlignment="1">
      <alignment horizontal="center" vertical="center" wrapText="1"/>
    </xf>
    <xf numFmtId="164" fontId="44" fillId="3" borderId="16" xfId="0" applyFont="1" applyFill="1" applyBorder="1" applyAlignment="1">
      <alignment horizontal="center" vertical="center" wrapText="1"/>
    </xf>
    <xf numFmtId="164" fontId="44" fillId="3" borderId="14" xfId="0" applyFont="1" applyFill="1" applyBorder="1" applyAlignment="1">
      <alignment horizontal="center" vertical="center" wrapText="1"/>
    </xf>
    <xf numFmtId="0" fontId="44" fillId="3" borderId="15" xfId="0" applyNumberFormat="1" applyFont="1" applyFill="1" applyBorder="1" applyAlignment="1">
      <alignment horizontal="center" vertical="center" wrapText="1"/>
    </xf>
    <xf numFmtId="0" fontId="44" fillId="3" borderId="16" xfId="0" applyNumberFormat="1" applyFont="1" applyFill="1" applyBorder="1" applyAlignment="1">
      <alignment horizontal="center" vertical="center" wrapText="1"/>
    </xf>
    <xf numFmtId="0" fontId="44" fillId="3" borderId="14" xfId="0" applyNumberFormat="1" applyFont="1" applyFill="1" applyBorder="1" applyAlignment="1">
      <alignment horizontal="center" vertical="center" wrapText="1"/>
    </xf>
  </cellXfs>
  <cellStyles count="386">
    <cellStyle name="20% - Акцент1 2" xfId="21"/>
    <cellStyle name="20% - Акцент1 3" xfId="25"/>
    <cellStyle name="20% - Акцент1 4" xfId="24"/>
    <cellStyle name="20% - Акцент2 2" xfId="19"/>
    <cellStyle name="20% - Акцент2 3" xfId="23"/>
    <cellStyle name="20% - Акцент2 4" xfId="20"/>
    <cellStyle name="20% - Акцент3 2" xfId="31"/>
    <cellStyle name="20% - Акцент3 3" xfId="32"/>
    <cellStyle name="20% - Акцент3 4" xfId="30"/>
    <cellStyle name="20% - Акцент4 2" xfId="34"/>
    <cellStyle name="20% - Акцент4 3" xfId="35"/>
    <cellStyle name="20% - Акцент4 4" xfId="33"/>
    <cellStyle name="20% - Акцент5 2" xfId="37"/>
    <cellStyle name="20% - Акцент5 3" xfId="38"/>
    <cellStyle name="20% - Акцент5 4" xfId="36"/>
    <cellStyle name="20% - Акцент6 2" xfId="40"/>
    <cellStyle name="20% - Акцент6 3" xfId="41"/>
    <cellStyle name="20% - Акцент6 4" xfId="39"/>
    <cellStyle name="40% - Акцент1 2" xfId="43"/>
    <cellStyle name="40% - Акцент1 3" xfId="44"/>
    <cellStyle name="40% - Акцент1 4" xfId="42"/>
    <cellStyle name="40% - Акцент2 2" xfId="46"/>
    <cellStyle name="40% - Акцент2 3" xfId="47"/>
    <cellStyle name="40% - Акцент2 4" xfId="45"/>
    <cellStyle name="40% - Акцент3 2" xfId="49"/>
    <cellStyle name="40% - Акцент3 3" xfId="50"/>
    <cellStyle name="40% - Акцент3 4" xfId="48"/>
    <cellStyle name="40% - Акцент4 2" xfId="52"/>
    <cellStyle name="40% - Акцент4 3" xfId="53"/>
    <cellStyle name="40% - Акцент4 4" xfId="51"/>
    <cellStyle name="40% - Акцент5 2" xfId="55"/>
    <cellStyle name="40% - Акцент5 3" xfId="56"/>
    <cellStyle name="40% - Акцент5 4" xfId="54"/>
    <cellStyle name="40% - Акцент6 2" xfId="58"/>
    <cellStyle name="40% - Акцент6 3" xfId="59"/>
    <cellStyle name="40% - Акцент6 4" xfId="57"/>
    <cellStyle name="60% - Акцент1 2" xfId="61"/>
    <cellStyle name="60% - Акцент1 3" xfId="62"/>
    <cellStyle name="60% - Акцент1 4" xfId="60"/>
    <cellStyle name="60% - Акцент2 2" xfId="64"/>
    <cellStyle name="60% - Акцент2 3" xfId="65"/>
    <cellStyle name="60% - Акцент2 4" xfId="63"/>
    <cellStyle name="60% - Акцент3 2" xfId="67"/>
    <cellStyle name="60% - Акцент3 3" xfId="68"/>
    <cellStyle name="60% - Акцент3 4" xfId="66"/>
    <cellStyle name="60% - Акцент4 2" xfId="70"/>
    <cellStyle name="60% - Акцент4 3" xfId="71"/>
    <cellStyle name="60% - Акцент4 4" xfId="69"/>
    <cellStyle name="60% - Акцент5 2" xfId="73"/>
    <cellStyle name="60% - Акцент5 3" xfId="74"/>
    <cellStyle name="60% - Акцент5 4" xfId="72"/>
    <cellStyle name="60% - Акцент6 2" xfId="76"/>
    <cellStyle name="60% - Акцент6 3" xfId="77"/>
    <cellStyle name="60% - Акцент6 4" xfId="75"/>
    <cellStyle name="ex58" xfId="203"/>
    <cellStyle name="ex68" xfId="288"/>
    <cellStyle name="Normal" xfId="4"/>
    <cellStyle name="xl37" xfId="29"/>
    <cellStyle name="Акцент1 2" xfId="79"/>
    <cellStyle name="Акцент1 3" xfId="80"/>
    <cellStyle name="Акцент1 4" xfId="78"/>
    <cellStyle name="Акцент2 2" xfId="82"/>
    <cellStyle name="Акцент2 3" xfId="83"/>
    <cellStyle name="Акцент2 4" xfId="81"/>
    <cellStyle name="Акцент3 2" xfId="85"/>
    <cellStyle name="Акцент3 3" xfId="86"/>
    <cellStyle name="Акцент3 4" xfId="84"/>
    <cellStyle name="Акцент4 2" xfId="88"/>
    <cellStyle name="Акцент4 3" xfId="89"/>
    <cellStyle name="Акцент4 4" xfId="87"/>
    <cellStyle name="Акцент5 2" xfId="91"/>
    <cellStyle name="Акцент5 3" xfId="92"/>
    <cellStyle name="Акцент5 4" xfId="90"/>
    <cellStyle name="Акцент6 2" xfId="94"/>
    <cellStyle name="Акцент6 3" xfId="95"/>
    <cellStyle name="Акцент6 4" xfId="93"/>
    <cellStyle name="Ввод  2" xfId="97"/>
    <cellStyle name="Ввод  3" xfId="98"/>
    <cellStyle name="Ввод  4" xfId="96"/>
    <cellStyle name="Вывод 2" xfId="100"/>
    <cellStyle name="Вывод 3" xfId="101"/>
    <cellStyle name="Вывод 4" xfId="99"/>
    <cellStyle name="Вычисление 2" xfId="103"/>
    <cellStyle name="Вычисление 3" xfId="104"/>
    <cellStyle name="Вычисление 4" xfId="102"/>
    <cellStyle name="Денежный 2" xfId="105"/>
    <cellStyle name="Заголовок 1 2" xfId="107"/>
    <cellStyle name="Заголовок 1 3" xfId="108"/>
    <cellStyle name="Заголовок 1 4" xfId="106"/>
    <cellStyle name="Заголовок 2 2" xfId="110"/>
    <cellStyle name="Заголовок 2 3" xfId="111"/>
    <cellStyle name="Заголовок 2 4" xfId="109"/>
    <cellStyle name="Заголовок 3 2" xfId="113"/>
    <cellStyle name="Заголовок 3 3" xfId="114"/>
    <cellStyle name="Заголовок 3 4" xfId="112"/>
    <cellStyle name="Заголовок 4 2" xfId="116"/>
    <cellStyle name="Заголовок 4 3" xfId="117"/>
    <cellStyle name="Заголовок 4 4" xfId="115"/>
    <cellStyle name="Итог 2" xfId="119"/>
    <cellStyle name="Итог 3" xfId="120"/>
    <cellStyle name="Итог 4" xfId="118"/>
    <cellStyle name="Контрольная ячейка 2" xfId="122"/>
    <cellStyle name="Контрольная ячейка 3" xfId="123"/>
    <cellStyle name="Контрольная ячейка 4" xfId="121"/>
    <cellStyle name="Название 2" xfId="125"/>
    <cellStyle name="Название 3" xfId="126"/>
    <cellStyle name="Название 4" xfId="124"/>
    <cellStyle name="Нейтральный 2" xfId="128"/>
    <cellStyle name="Нейтральный 3" xfId="129"/>
    <cellStyle name="Нейтральный 4" xfId="127"/>
    <cellStyle name="Обычный" xfId="0" builtinId="0"/>
    <cellStyle name="Обычный 10" xfId="1"/>
    <cellStyle name="Обычный 10 5" xfId="9"/>
    <cellStyle name="Обычный 11" xfId="385"/>
    <cellStyle name="Обычный 2" xfId="2"/>
    <cellStyle name="Обычный 2 2" xfId="8"/>
    <cellStyle name="Обычный 2 2 2" xfId="132"/>
    <cellStyle name="Обычный 2 2 3" xfId="131"/>
    <cellStyle name="Обычный 2 3" xfId="5"/>
    <cellStyle name="Обычный 2 3 2" xfId="134"/>
    <cellStyle name="Обычный 2 3 3" xfId="133"/>
    <cellStyle name="Обычный 2 4" xfId="10"/>
    <cellStyle name="Обычный 2 4 2" xfId="16"/>
    <cellStyle name="Обычный 2 4 2 2" xfId="136"/>
    <cellStyle name="Обычный 2 4 2 3" xfId="209"/>
    <cellStyle name="Обычный 2 4 2 3 2" xfId="257"/>
    <cellStyle name="Обычный 2 4 2 3 2 2" xfId="354"/>
    <cellStyle name="Обычный 2 4 2 3 3" xfId="281"/>
    <cellStyle name="Обычный 2 4 2 3 3 2" xfId="378"/>
    <cellStyle name="Обычный 2 4 2 3 4" xfId="233"/>
    <cellStyle name="Обычный 2 4 2 3 4 2" xfId="330"/>
    <cellStyle name="Обычный 2 4 2 3 5" xfId="306"/>
    <cellStyle name="Обычный 2 4 2 4" xfId="245"/>
    <cellStyle name="Обычный 2 4 2 4 2" xfId="342"/>
    <cellStyle name="Обычный 2 4 2 5" xfId="269"/>
    <cellStyle name="Обычный 2 4 2 5 2" xfId="366"/>
    <cellStyle name="Обычный 2 4 2 6" xfId="221"/>
    <cellStyle name="Обычный 2 4 2 6 2" xfId="318"/>
    <cellStyle name="Обычный 2 4 2 7" xfId="294"/>
    <cellStyle name="Обычный 2 4 3" xfId="26"/>
    <cellStyle name="Обычный 2 4 3 2" xfId="213"/>
    <cellStyle name="Обычный 2 4 3 2 2" xfId="261"/>
    <cellStyle name="Обычный 2 4 3 2 2 2" xfId="358"/>
    <cellStyle name="Обычный 2 4 3 2 3" xfId="285"/>
    <cellStyle name="Обычный 2 4 3 2 3 2" xfId="382"/>
    <cellStyle name="Обычный 2 4 3 2 4" xfId="237"/>
    <cellStyle name="Обычный 2 4 3 2 4 2" xfId="334"/>
    <cellStyle name="Обычный 2 4 3 2 5" xfId="310"/>
    <cellStyle name="Обычный 2 4 3 3" xfId="249"/>
    <cellStyle name="Обычный 2 4 3 3 2" xfId="346"/>
    <cellStyle name="Обычный 2 4 3 4" xfId="273"/>
    <cellStyle name="Обычный 2 4 3 4 2" xfId="370"/>
    <cellStyle name="Обычный 2 4 3 5" xfId="225"/>
    <cellStyle name="Обычный 2 4 3 5 2" xfId="322"/>
    <cellStyle name="Обычный 2 4 3 6" xfId="298"/>
    <cellStyle name="Обычный 2 4 4" xfId="135"/>
    <cellStyle name="Обычный 2 4 5" xfId="205"/>
    <cellStyle name="Обычный 2 4 5 2" xfId="253"/>
    <cellStyle name="Обычный 2 4 5 2 2" xfId="350"/>
    <cellStyle name="Обычный 2 4 5 3" xfId="277"/>
    <cellStyle name="Обычный 2 4 5 3 2" xfId="374"/>
    <cellStyle name="Обычный 2 4 5 4" xfId="229"/>
    <cellStyle name="Обычный 2 4 5 4 2" xfId="326"/>
    <cellStyle name="Обычный 2 4 5 5" xfId="302"/>
    <cellStyle name="Обычный 2 4 6" xfId="241"/>
    <cellStyle name="Обычный 2 4 6 2" xfId="338"/>
    <cellStyle name="Обычный 2 4 7" xfId="265"/>
    <cellStyle name="Обычный 2 4 7 2" xfId="362"/>
    <cellStyle name="Обычный 2 4 8" xfId="217"/>
    <cellStyle name="Обычный 2 4 8 2" xfId="314"/>
    <cellStyle name="Обычный 2 4 9" xfId="290"/>
    <cellStyle name="Обычный 2 5" xfId="137"/>
    <cellStyle name="Обычный 2 5 2" xfId="138"/>
    <cellStyle name="Обычный 2 6" xfId="130"/>
    <cellStyle name="Обычный 3" xfId="7"/>
    <cellStyle name="Обычный 3 2" xfId="139"/>
    <cellStyle name="Обычный 4" xfId="3"/>
    <cellStyle name="Обычный 4 10" xfId="289"/>
    <cellStyle name="Обычный 4 2" xfId="11"/>
    <cellStyle name="Обычный 4 2 2" xfId="17"/>
    <cellStyle name="Обычный 4 2 2 2" xfId="210"/>
    <cellStyle name="Обычный 4 2 2 2 2" xfId="258"/>
    <cellStyle name="Обычный 4 2 2 2 2 2" xfId="355"/>
    <cellStyle name="Обычный 4 2 2 2 3" xfId="282"/>
    <cellStyle name="Обычный 4 2 2 2 3 2" xfId="379"/>
    <cellStyle name="Обычный 4 2 2 2 4" xfId="234"/>
    <cellStyle name="Обычный 4 2 2 2 4 2" xfId="331"/>
    <cellStyle name="Обычный 4 2 2 2 5" xfId="307"/>
    <cellStyle name="Обычный 4 2 2 3" xfId="246"/>
    <cellStyle name="Обычный 4 2 2 3 2" xfId="343"/>
    <cellStyle name="Обычный 4 2 2 4" xfId="270"/>
    <cellStyle name="Обычный 4 2 2 4 2" xfId="367"/>
    <cellStyle name="Обычный 4 2 2 5" xfId="222"/>
    <cellStyle name="Обычный 4 2 2 5 2" xfId="319"/>
    <cellStyle name="Обычный 4 2 2 6" xfId="295"/>
    <cellStyle name="Обычный 4 2 3" xfId="27"/>
    <cellStyle name="Обычный 4 2 3 2" xfId="214"/>
    <cellStyle name="Обычный 4 2 3 2 2" xfId="262"/>
    <cellStyle name="Обычный 4 2 3 2 2 2" xfId="359"/>
    <cellStyle name="Обычный 4 2 3 2 3" xfId="286"/>
    <cellStyle name="Обычный 4 2 3 2 3 2" xfId="383"/>
    <cellStyle name="Обычный 4 2 3 2 4" xfId="238"/>
    <cellStyle name="Обычный 4 2 3 2 4 2" xfId="335"/>
    <cellStyle name="Обычный 4 2 3 2 5" xfId="311"/>
    <cellStyle name="Обычный 4 2 3 3" xfId="250"/>
    <cellStyle name="Обычный 4 2 3 3 2" xfId="347"/>
    <cellStyle name="Обычный 4 2 3 4" xfId="274"/>
    <cellStyle name="Обычный 4 2 3 4 2" xfId="371"/>
    <cellStyle name="Обычный 4 2 3 5" xfId="226"/>
    <cellStyle name="Обычный 4 2 3 5 2" xfId="323"/>
    <cellStyle name="Обычный 4 2 3 6" xfId="299"/>
    <cellStyle name="Обычный 4 2 4" xfId="206"/>
    <cellStyle name="Обычный 4 2 4 2" xfId="254"/>
    <cellStyle name="Обычный 4 2 4 2 2" xfId="351"/>
    <cellStyle name="Обычный 4 2 4 3" xfId="278"/>
    <cellStyle name="Обычный 4 2 4 3 2" xfId="375"/>
    <cellStyle name="Обычный 4 2 4 4" xfId="230"/>
    <cellStyle name="Обычный 4 2 4 4 2" xfId="327"/>
    <cellStyle name="Обычный 4 2 4 5" xfId="303"/>
    <cellStyle name="Обычный 4 2 5" xfId="242"/>
    <cellStyle name="Обычный 4 2 5 2" xfId="339"/>
    <cellStyle name="Обычный 4 2 6" xfId="266"/>
    <cellStyle name="Обычный 4 2 6 2" xfId="363"/>
    <cellStyle name="Обычный 4 2 7" xfId="218"/>
    <cellStyle name="Обычный 4 2 7 2" xfId="315"/>
    <cellStyle name="Обычный 4 2 8" xfId="291"/>
    <cellStyle name="Обычный 4 3" xfId="15"/>
    <cellStyle name="Обычный 4 3 2" xfId="208"/>
    <cellStyle name="Обычный 4 3 2 2" xfId="256"/>
    <cellStyle name="Обычный 4 3 2 2 2" xfId="353"/>
    <cellStyle name="Обычный 4 3 2 3" xfId="280"/>
    <cellStyle name="Обычный 4 3 2 3 2" xfId="377"/>
    <cellStyle name="Обычный 4 3 2 4" xfId="232"/>
    <cellStyle name="Обычный 4 3 2 4 2" xfId="329"/>
    <cellStyle name="Обычный 4 3 2 5" xfId="305"/>
    <cellStyle name="Обычный 4 3 3" xfId="244"/>
    <cellStyle name="Обычный 4 3 3 2" xfId="341"/>
    <cellStyle name="Обычный 4 3 4" xfId="268"/>
    <cellStyle name="Обычный 4 3 4 2" xfId="365"/>
    <cellStyle name="Обычный 4 3 5" xfId="220"/>
    <cellStyle name="Обычный 4 3 5 2" xfId="317"/>
    <cellStyle name="Обычный 4 3 6" xfId="293"/>
    <cellStyle name="Обычный 4 4" xfId="22"/>
    <cellStyle name="Обычный 4 4 2" xfId="212"/>
    <cellStyle name="Обычный 4 4 2 2" xfId="260"/>
    <cellStyle name="Обычный 4 4 2 2 2" xfId="357"/>
    <cellStyle name="Обычный 4 4 2 3" xfId="284"/>
    <cellStyle name="Обычный 4 4 2 3 2" xfId="381"/>
    <cellStyle name="Обычный 4 4 2 4" xfId="236"/>
    <cellStyle name="Обычный 4 4 2 4 2" xfId="333"/>
    <cellStyle name="Обычный 4 4 2 5" xfId="309"/>
    <cellStyle name="Обычный 4 4 3" xfId="248"/>
    <cellStyle name="Обычный 4 4 3 2" xfId="345"/>
    <cellStyle name="Обычный 4 4 4" xfId="272"/>
    <cellStyle name="Обычный 4 4 4 2" xfId="369"/>
    <cellStyle name="Обычный 4 4 5" xfId="224"/>
    <cellStyle name="Обычный 4 4 5 2" xfId="321"/>
    <cellStyle name="Обычный 4 4 6" xfId="297"/>
    <cellStyle name="Обычный 4 5" xfId="140"/>
    <cellStyle name="Обычный 4 6" xfId="204"/>
    <cellStyle name="Обычный 4 6 2" xfId="252"/>
    <cellStyle name="Обычный 4 6 2 2" xfId="349"/>
    <cellStyle name="Обычный 4 6 3" xfId="276"/>
    <cellStyle name="Обычный 4 6 3 2" xfId="373"/>
    <cellStyle name="Обычный 4 6 4" xfId="228"/>
    <cellStyle name="Обычный 4 6 4 2" xfId="325"/>
    <cellStyle name="Обычный 4 6 5" xfId="301"/>
    <cellStyle name="Обычный 4 7" xfId="240"/>
    <cellStyle name="Обычный 4 7 2" xfId="337"/>
    <cellStyle name="Обычный 4 8" xfId="264"/>
    <cellStyle name="Обычный 4 8 2" xfId="361"/>
    <cellStyle name="Обычный 4 9" xfId="216"/>
    <cellStyle name="Обычный 4 9 2" xfId="313"/>
    <cellStyle name="Обычный 5" xfId="14"/>
    <cellStyle name="Обычный 5 2" xfId="141"/>
    <cellStyle name="Обычный 6" xfId="142"/>
    <cellStyle name="Обычный 7" xfId="6"/>
    <cellStyle name="Обычный 8" xfId="12"/>
    <cellStyle name="Обычный 8 2" xfId="18"/>
    <cellStyle name="Обычный 8 2 2" xfId="211"/>
    <cellStyle name="Обычный 8 2 2 2" xfId="259"/>
    <cellStyle name="Обычный 8 2 2 2 2" xfId="356"/>
    <cellStyle name="Обычный 8 2 2 3" xfId="283"/>
    <cellStyle name="Обычный 8 2 2 3 2" xfId="380"/>
    <cellStyle name="Обычный 8 2 2 4" xfId="235"/>
    <cellStyle name="Обычный 8 2 2 4 2" xfId="332"/>
    <cellStyle name="Обычный 8 2 2 5" xfId="308"/>
    <cellStyle name="Обычный 8 2 3" xfId="247"/>
    <cellStyle name="Обычный 8 2 3 2" xfId="344"/>
    <cellStyle name="Обычный 8 2 4" xfId="271"/>
    <cellStyle name="Обычный 8 2 4 2" xfId="368"/>
    <cellStyle name="Обычный 8 2 5" xfId="223"/>
    <cellStyle name="Обычный 8 2 5 2" xfId="320"/>
    <cellStyle name="Обычный 8 2 6" xfId="296"/>
    <cellStyle name="Обычный 8 3" xfId="28"/>
    <cellStyle name="Обычный 8 3 2" xfId="215"/>
    <cellStyle name="Обычный 8 3 2 2" xfId="263"/>
    <cellStyle name="Обычный 8 3 2 2 2" xfId="360"/>
    <cellStyle name="Обычный 8 3 2 3" xfId="287"/>
    <cellStyle name="Обычный 8 3 2 3 2" xfId="384"/>
    <cellStyle name="Обычный 8 3 2 4" xfId="239"/>
    <cellStyle name="Обычный 8 3 2 4 2" xfId="336"/>
    <cellStyle name="Обычный 8 3 2 5" xfId="312"/>
    <cellStyle name="Обычный 8 3 3" xfId="251"/>
    <cellStyle name="Обычный 8 3 3 2" xfId="348"/>
    <cellStyle name="Обычный 8 3 4" xfId="275"/>
    <cellStyle name="Обычный 8 3 4 2" xfId="372"/>
    <cellStyle name="Обычный 8 3 5" xfId="227"/>
    <cellStyle name="Обычный 8 3 5 2" xfId="324"/>
    <cellStyle name="Обычный 8 3 6" xfId="300"/>
    <cellStyle name="Обычный 8 4" xfId="207"/>
    <cellStyle name="Обычный 8 4 2" xfId="255"/>
    <cellStyle name="Обычный 8 4 2 2" xfId="352"/>
    <cellStyle name="Обычный 8 4 3" xfId="279"/>
    <cellStyle name="Обычный 8 4 3 2" xfId="376"/>
    <cellStyle name="Обычный 8 4 4" xfId="231"/>
    <cellStyle name="Обычный 8 4 4 2" xfId="328"/>
    <cellStyle name="Обычный 8 4 5" xfId="304"/>
    <cellStyle name="Обычный 8 5" xfId="243"/>
    <cellStyle name="Обычный 8 5 2" xfId="340"/>
    <cellStyle name="Обычный 8 6" xfId="267"/>
    <cellStyle name="Обычный 8 6 2" xfId="364"/>
    <cellStyle name="Обычный 8 7" xfId="219"/>
    <cellStyle name="Обычный 8 7 2" xfId="316"/>
    <cellStyle name="Обычный 8 8" xfId="292"/>
    <cellStyle name="Обычный 9" xfId="143"/>
    <cellStyle name="Плохой 2" xfId="145"/>
    <cellStyle name="Плохой 3" xfId="146"/>
    <cellStyle name="Плохой 4" xfId="144"/>
    <cellStyle name="Пояснение 2" xfId="148"/>
    <cellStyle name="Пояснение 3" xfId="149"/>
    <cellStyle name="Пояснение 4" xfId="147"/>
    <cellStyle name="Примечание 2" xfId="151"/>
    <cellStyle name="Примечание 3" xfId="152"/>
    <cellStyle name="Примечание 4" xfId="150"/>
    <cellStyle name="Процентный 2" xfId="153"/>
    <cellStyle name="Процентный 2 2" xfId="154"/>
    <cellStyle name="Процентный 2 2 2" xfId="155"/>
    <cellStyle name="Процентный 2 2 2 2" xfId="156"/>
    <cellStyle name="Процентный 2 2 3" xfId="157"/>
    <cellStyle name="Процентный 2 2 3 2" xfId="158"/>
    <cellStyle name="Процентный 2 2 4" xfId="159"/>
    <cellStyle name="Процентный 2 2 4 2" xfId="160"/>
    <cellStyle name="Процентный 2 2 5" xfId="161"/>
    <cellStyle name="Процентный 2 2 5 2" xfId="162"/>
    <cellStyle name="Процентный 2 3" xfId="163"/>
    <cellStyle name="Процентный 2 3 2" xfId="164"/>
    <cellStyle name="Процентный 2 4" xfId="165"/>
    <cellStyle name="Процентный 2 4 2" xfId="166"/>
    <cellStyle name="Процентный 2 5" xfId="167"/>
    <cellStyle name="Процентный 2 5 2" xfId="168"/>
    <cellStyle name="Процентный 2 6" xfId="169"/>
    <cellStyle name="Процентный 2 6 2" xfId="170"/>
    <cellStyle name="Связанная ячейка 2" xfId="172"/>
    <cellStyle name="Связанная ячейка 3" xfId="173"/>
    <cellStyle name="Связанная ячейка 4" xfId="171"/>
    <cellStyle name="Стиль 1" xfId="174"/>
    <cellStyle name="Текст предупреждения 2" xfId="176"/>
    <cellStyle name="Текст предупреждения 3" xfId="177"/>
    <cellStyle name="Текст предупреждения 4" xfId="175"/>
    <cellStyle name="Финансовый 2" xfId="13"/>
    <cellStyle name="Финансовый 2 2" xfId="180"/>
    <cellStyle name="Финансовый 2 2 2" xfId="181"/>
    <cellStyle name="Финансовый 2 2 2 2" xfId="182"/>
    <cellStyle name="Финансовый 2 2 3" xfId="183"/>
    <cellStyle name="Финансовый 2 2 3 2" xfId="184"/>
    <cellStyle name="Финансовый 2 2 4" xfId="185"/>
    <cellStyle name="Финансовый 2 2 4 2" xfId="186"/>
    <cellStyle name="Финансовый 2 2 5" xfId="187"/>
    <cellStyle name="Финансовый 2 2 5 2" xfId="188"/>
    <cellStyle name="Финансовый 2 3" xfId="189"/>
    <cellStyle name="Финансовый 2 3 2" xfId="190"/>
    <cellStyle name="Финансовый 2 4" xfId="191"/>
    <cellStyle name="Финансовый 2 4 2" xfId="192"/>
    <cellStyle name="Финансовый 2 5" xfId="193"/>
    <cellStyle name="Финансовый 2 5 2" xfId="194"/>
    <cellStyle name="Финансовый 2 6" xfId="195"/>
    <cellStyle name="Финансовый 2 6 2" xfId="196"/>
    <cellStyle name="Финансовый 2 7" xfId="179"/>
    <cellStyle name="Финансовый 3" xfId="197"/>
    <cellStyle name="Финансовый 4" xfId="198"/>
    <cellStyle name="Финансовый 5" xfId="199"/>
    <cellStyle name="Финансовый 6" xfId="178"/>
    <cellStyle name="Хороший 2" xfId="201"/>
    <cellStyle name="Хороший 3" xfId="202"/>
    <cellStyle name="Хороший 4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7"/>
  <sheetViews>
    <sheetView tabSelected="1" view="pageBreakPreview" zoomScale="82" zoomScaleNormal="100" zoomScaleSheetLayoutView="82" workbookViewId="0">
      <pane ySplit="8" topLeftCell="A298" activePane="bottomLeft" state="frozen"/>
      <selection pane="bottomLeft" activeCell="A2" sqref="A2:AE2"/>
    </sheetView>
  </sheetViews>
  <sheetFormatPr defaultColWidth="9.33203125" defaultRowHeight="27.75"/>
  <cols>
    <col min="1" max="1" width="5.6640625" style="69" customWidth="1"/>
    <col min="2" max="2" width="57.5" style="23" customWidth="1"/>
    <col min="3" max="3" width="28.83203125" style="371" customWidth="1"/>
    <col min="4" max="4" width="6.5" style="343" bestFit="1" customWidth="1"/>
    <col min="5" max="5" width="4.6640625" style="343" bestFit="1" customWidth="1"/>
    <col min="6" max="6" width="5.1640625" style="343" bestFit="1" customWidth="1"/>
    <col min="7" max="7" width="18.33203125" style="343" customWidth="1"/>
    <col min="8" max="8" width="5.5" style="343" bestFit="1" customWidth="1"/>
    <col min="9" max="9" width="13.33203125" style="272" customWidth="1"/>
    <col min="10" max="10" width="15.33203125" style="154" hidden="1" customWidth="1"/>
    <col min="11" max="13" width="18" style="23" hidden="1" customWidth="1"/>
    <col min="14" max="14" width="15.5" style="23" hidden="1" customWidth="1"/>
    <col min="15" max="15" width="14.5" style="23" hidden="1" customWidth="1"/>
    <col min="16" max="16" width="15.5" style="23" hidden="1" customWidth="1"/>
    <col min="17" max="17" width="18" style="19" bestFit="1" customWidth="1"/>
    <col min="18" max="18" width="19.6640625" style="2" bestFit="1" customWidth="1"/>
    <col min="19" max="19" width="18.1640625" style="2" bestFit="1" customWidth="1"/>
    <col min="20" max="25" width="18" style="2" hidden="1" customWidth="1"/>
    <col min="26" max="26" width="18" style="19" bestFit="1" customWidth="1"/>
    <col min="27" max="27" width="18" style="2" bestFit="1" customWidth="1"/>
    <col min="28" max="28" width="18.33203125" style="2" bestFit="1" customWidth="1"/>
    <col min="29" max="29" width="18" style="19" bestFit="1" customWidth="1"/>
    <col min="30" max="30" width="15.5" style="2" bestFit="1" customWidth="1"/>
    <col min="31" max="31" width="17.5" style="2" bestFit="1" customWidth="1"/>
    <col min="32" max="32" width="25.6640625" style="2" customWidth="1"/>
    <col min="33" max="33" width="27.5" style="2" customWidth="1"/>
    <col min="34" max="34" width="16.6640625" style="2" customWidth="1"/>
    <col min="35" max="16384" width="9.33203125" style="2"/>
  </cols>
  <sheetData>
    <row r="1" spans="1:31" ht="47.25" customHeight="1">
      <c r="A1" s="468" t="s">
        <v>660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</row>
    <row r="2" spans="1:31" s="1" customFormat="1" ht="22.5" customHeight="1">
      <c r="A2" s="473" t="s">
        <v>549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</row>
    <row r="3" spans="1:31" s="1" customFormat="1" ht="20.25">
      <c r="A3" s="111"/>
      <c r="B3" s="486" t="s">
        <v>191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</row>
    <row r="4" spans="1:31" ht="24.75" customHeight="1">
      <c r="A4" s="475" t="s">
        <v>488</v>
      </c>
      <c r="B4" s="487" t="s">
        <v>0</v>
      </c>
      <c r="C4" s="487" t="s">
        <v>615</v>
      </c>
      <c r="D4" s="472" t="s">
        <v>555</v>
      </c>
      <c r="E4" s="472"/>
      <c r="F4" s="472"/>
      <c r="G4" s="472"/>
      <c r="H4" s="472"/>
      <c r="I4" s="490" t="s">
        <v>612</v>
      </c>
      <c r="J4" s="483" t="s">
        <v>457</v>
      </c>
      <c r="K4" s="479" t="s">
        <v>456</v>
      </c>
      <c r="L4" s="479"/>
      <c r="M4" s="479"/>
      <c r="N4" s="479"/>
      <c r="O4" s="479"/>
      <c r="P4" s="479"/>
      <c r="Q4" s="479"/>
      <c r="R4" s="479"/>
      <c r="S4" s="479"/>
      <c r="T4" s="482" t="s">
        <v>193</v>
      </c>
      <c r="U4" s="482"/>
      <c r="V4" s="482"/>
      <c r="W4" s="482"/>
      <c r="X4" s="482"/>
      <c r="Y4" s="482"/>
      <c r="Z4" s="482"/>
      <c r="AA4" s="482"/>
      <c r="AB4" s="482"/>
      <c r="AC4" s="481" t="s">
        <v>192</v>
      </c>
      <c r="AD4" s="481"/>
      <c r="AE4" s="481"/>
    </row>
    <row r="5" spans="1:31" ht="20.25">
      <c r="A5" s="475"/>
      <c r="B5" s="488"/>
      <c r="C5" s="488"/>
      <c r="D5" s="472"/>
      <c r="E5" s="472"/>
      <c r="F5" s="472"/>
      <c r="G5" s="472"/>
      <c r="H5" s="472"/>
      <c r="I5" s="491"/>
      <c r="J5" s="484"/>
      <c r="K5" s="475" t="s">
        <v>460</v>
      </c>
      <c r="L5" s="475"/>
      <c r="M5" s="475"/>
      <c r="N5" s="476" t="s">
        <v>236</v>
      </c>
      <c r="O5" s="477"/>
      <c r="P5" s="478"/>
      <c r="Q5" s="476" t="s">
        <v>461</v>
      </c>
      <c r="R5" s="477"/>
      <c r="S5" s="478"/>
      <c r="T5" s="475" t="s">
        <v>460</v>
      </c>
      <c r="U5" s="475"/>
      <c r="V5" s="475"/>
      <c r="W5" s="476" t="s">
        <v>236</v>
      </c>
      <c r="X5" s="477"/>
      <c r="Y5" s="478"/>
      <c r="Z5" s="476" t="s">
        <v>461</v>
      </c>
      <c r="AA5" s="477"/>
      <c r="AB5" s="478"/>
      <c r="AC5" s="476" t="s">
        <v>461</v>
      </c>
      <c r="AD5" s="477"/>
      <c r="AE5" s="478"/>
    </row>
    <row r="6" spans="1:31" ht="16.5" customHeight="1">
      <c r="A6" s="475"/>
      <c r="B6" s="488"/>
      <c r="C6" s="488"/>
      <c r="D6" s="472" t="s">
        <v>550</v>
      </c>
      <c r="E6" s="472" t="s">
        <v>551</v>
      </c>
      <c r="F6" s="472" t="s">
        <v>552</v>
      </c>
      <c r="G6" s="472" t="s">
        <v>553</v>
      </c>
      <c r="H6" s="472" t="s">
        <v>554</v>
      </c>
      <c r="I6" s="491"/>
      <c r="J6" s="484"/>
      <c r="K6" s="480" t="s">
        <v>4</v>
      </c>
      <c r="L6" s="480" t="s">
        <v>188</v>
      </c>
      <c r="M6" s="480"/>
      <c r="N6" s="480" t="s">
        <v>4</v>
      </c>
      <c r="O6" s="480" t="s">
        <v>188</v>
      </c>
      <c r="P6" s="480"/>
      <c r="Q6" s="480" t="s">
        <v>4</v>
      </c>
      <c r="R6" s="480" t="s">
        <v>188</v>
      </c>
      <c r="S6" s="480"/>
      <c r="T6" s="480" t="s">
        <v>4</v>
      </c>
      <c r="U6" s="480" t="s">
        <v>188</v>
      </c>
      <c r="V6" s="480"/>
      <c r="W6" s="480" t="s">
        <v>4</v>
      </c>
      <c r="X6" s="480" t="s">
        <v>188</v>
      </c>
      <c r="Y6" s="480"/>
      <c r="Z6" s="480" t="s">
        <v>4</v>
      </c>
      <c r="AA6" s="480" t="s">
        <v>188</v>
      </c>
      <c r="AB6" s="480"/>
      <c r="AC6" s="480" t="s">
        <v>4</v>
      </c>
      <c r="AD6" s="480" t="s">
        <v>188</v>
      </c>
      <c r="AE6" s="480"/>
    </row>
    <row r="7" spans="1:31" s="3" customFormat="1" ht="21" customHeight="1">
      <c r="A7" s="475"/>
      <c r="B7" s="489"/>
      <c r="C7" s="489"/>
      <c r="D7" s="472"/>
      <c r="E7" s="472"/>
      <c r="F7" s="472"/>
      <c r="G7" s="472"/>
      <c r="H7" s="472"/>
      <c r="I7" s="492"/>
      <c r="J7" s="485"/>
      <c r="K7" s="480"/>
      <c r="L7" s="105" t="s">
        <v>2</v>
      </c>
      <c r="M7" s="105" t="s">
        <v>3</v>
      </c>
      <c r="N7" s="480"/>
      <c r="O7" s="105" t="s">
        <v>2</v>
      </c>
      <c r="P7" s="105" t="s">
        <v>3</v>
      </c>
      <c r="Q7" s="480"/>
      <c r="R7" s="105" t="s">
        <v>2</v>
      </c>
      <c r="S7" s="105" t="s">
        <v>3</v>
      </c>
      <c r="T7" s="480"/>
      <c r="U7" s="105" t="s">
        <v>2</v>
      </c>
      <c r="V7" s="105" t="s">
        <v>3</v>
      </c>
      <c r="W7" s="480"/>
      <c r="X7" s="105" t="s">
        <v>2</v>
      </c>
      <c r="Y7" s="105" t="s">
        <v>3</v>
      </c>
      <c r="Z7" s="480"/>
      <c r="AA7" s="105" t="s">
        <v>2</v>
      </c>
      <c r="AB7" s="105" t="s">
        <v>3</v>
      </c>
      <c r="AC7" s="480"/>
      <c r="AD7" s="105" t="s">
        <v>2</v>
      </c>
      <c r="AE7" s="105" t="s">
        <v>3</v>
      </c>
    </row>
    <row r="8" spans="1:31" s="4" customFormat="1" ht="12.75" customHeight="1">
      <c r="A8" s="112"/>
      <c r="B8" s="112">
        <v>1</v>
      </c>
      <c r="C8" s="345">
        <v>2</v>
      </c>
      <c r="D8" s="469">
        <v>3</v>
      </c>
      <c r="E8" s="470"/>
      <c r="F8" s="470"/>
      <c r="G8" s="470"/>
      <c r="H8" s="471"/>
      <c r="I8" s="112">
        <v>4</v>
      </c>
      <c r="J8" s="112">
        <v>6</v>
      </c>
      <c r="K8" s="112">
        <v>7</v>
      </c>
      <c r="L8" s="112">
        <v>8</v>
      </c>
      <c r="M8" s="112">
        <v>9</v>
      </c>
      <c r="N8" s="112">
        <v>10</v>
      </c>
      <c r="O8" s="112">
        <v>11</v>
      </c>
      <c r="P8" s="112">
        <v>12</v>
      </c>
      <c r="Q8" s="112">
        <v>5</v>
      </c>
      <c r="R8" s="112">
        <v>6</v>
      </c>
      <c r="S8" s="112">
        <v>7</v>
      </c>
      <c r="T8" s="112">
        <v>20</v>
      </c>
      <c r="U8" s="112">
        <v>21</v>
      </c>
      <c r="V8" s="112">
        <v>22</v>
      </c>
      <c r="W8" s="112">
        <v>23</v>
      </c>
      <c r="X8" s="112">
        <v>24</v>
      </c>
      <c r="Y8" s="112">
        <v>25</v>
      </c>
      <c r="Z8" s="112">
        <v>8</v>
      </c>
      <c r="AA8" s="112">
        <v>9</v>
      </c>
      <c r="AB8" s="112">
        <v>10</v>
      </c>
      <c r="AC8" s="112">
        <v>11</v>
      </c>
      <c r="AD8" s="112">
        <v>12</v>
      </c>
      <c r="AE8" s="112">
        <v>13</v>
      </c>
    </row>
    <row r="9" spans="1:31" s="163" customFormat="1" ht="37.5" hidden="1">
      <c r="A9" s="160"/>
      <c r="B9" s="160" t="s">
        <v>495</v>
      </c>
      <c r="C9" s="160"/>
      <c r="D9" s="305"/>
      <c r="E9" s="305"/>
      <c r="F9" s="305"/>
      <c r="G9" s="305"/>
      <c r="H9" s="305"/>
      <c r="I9" s="305"/>
      <c r="J9" s="161"/>
      <c r="K9" s="162"/>
      <c r="L9" s="162"/>
      <c r="M9" s="162"/>
      <c r="N9" s="162"/>
      <c r="O9" s="162"/>
      <c r="P9" s="162"/>
      <c r="Q9" s="162">
        <v>7794266.5610600002</v>
      </c>
      <c r="R9" s="162">
        <v>3512242.8400000003</v>
      </c>
      <c r="S9" s="162">
        <v>4282023.7210600004</v>
      </c>
      <c r="T9" s="162"/>
      <c r="U9" s="162"/>
      <c r="V9" s="162"/>
      <c r="W9" s="162"/>
      <c r="X9" s="162"/>
      <c r="Y9" s="162"/>
      <c r="Z9" s="162">
        <v>7598026.7000000002</v>
      </c>
      <c r="AA9" s="162">
        <v>5257910.9999999991</v>
      </c>
      <c r="AB9" s="162">
        <v>2340115.7000000002</v>
      </c>
      <c r="AC9" s="162">
        <v>733681.5</v>
      </c>
      <c r="AD9" s="162">
        <v>365214.9</v>
      </c>
      <c r="AE9" s="162">
        <v>368466.60000000003</v>
      </c>
    </row>
    <row r="10" spans="1:31" s="159" customFormat="1" ht="18.75" hidden="1">
      <c r="A10" s="158"/>
      <c r="B10" s="158" t="s">
        <v>494</v>
      </c>
      <c r="C10" s="364"/>
      <c r="D10" s="306"/>
      <c r="E10" s="306"/>
      <c r="F10" s="306"/>
      <c r="G10" s="306"/>
      <c r="H10" s="306"/>
      <c r="I10" s="158"/>
      <c r="J10" s="158"/>
      <c r="K10" s="164"/>
      <c r="L10" s="164"/>
      <c r="M10" s="164"/>
      <c r="N10" s="164"/>
      <c r="O10" s="164"/>
      <c r="P10" s="164"/>
      <c r="Q10" s="164">
        <f>Q9-Q11</f>
        <v>-1604303.2959099989</v>
      </c>
      <c r="R10" s="164">
        <f t="shared" ref="R10:S10" si="0">R9-R11</f>
        <v>-283566.56000000006</v>
      </c>
      <c r="S10" s="164">
        <f t="shared" si="0"/>
        <v>-1320736.7359099984</v>
      </c>
      <c r="T10" s="164"/>
      <c r="U10" s="164"/>
      <c r="V10" s="164"/>
      <c r="W10" s="164"/>
      <c r="X10" s="164"/>
      <c r="Y10" s="164"/>
      <c r="Z10" s="164">
        <f>Z9-Z11</f>
        <v>-621935.17878787778</v>
      </c>
      <c r="AA10" s="164">
        <f t="shared" ref="AA10:AE10" si="1">AA9-AA11</f>
        <v>-522714.29999999981</v>
      </c>
      <c r="AB10" s="164">
        <f t="shared" si="1"/>
        <v>-99220.878787878901</v>
      </c>
      <c r="AC10" s="164">
        <f>AC9-AC11</f>
        <v>-970667.77496999991</v>
      </c>
      <c r="AD10" s="164">
        <f t="shared" si="1"/>
        <v>0</v>
      </c>
      <c r="AE10" s="164">
        <f t="shared" si="1"/>
        <v>-970667.79999999981</v>
      </c>
    </row>
    <row r="11" spans="1:31" s="6" customFormat="1" ht="20.25">
      <c r="A11" s="31"/>
      <c r="B11" s="372" t="s">
        <v>189</v>
      </c>
      <c r="C11" s="372"/>
      <c r="D11" s="373"/>
      <c r="E11" s="307"/>
      <c r="F11" s="307"/>
      <c r="G11" s="307"/>
      <c r="H11" s="307"/>
      <c r="I11" s="273"/>
      <c r="J11" s="114"/>
      <c r="K11" s="157" t="e">
        <f>L11+M11</f>
        <v>#REF!</v>
      </c>
      <c r="L11" s="157" t="e">
        <f t="shared" ref="L11:AE11" si="2">L25+L42+L53+L153+L173+L181+L240+L359+L375+L388+L308</f>
        <v>#REF!</v>
      </c>
      <c r="M11" s="157" t="e">
        <f t="shared" si="2"/>
        <v>#REF!</v>
      </c>
      <c r="N11" s="157" t="e">
        <f t="shared" si="2"/>
        <v>#REF!</v>
      </c>
      <c r="O11" s="157" t="e">
        <f t="shared" si="2"/>
        <v>#REF!</v>
      </c>
      <c r="P11" s="157" t="e">
        <f t="shared" si="2"/>
        <v>#REF!</v>
      </c>
      <c r="Q11" s="157">
        <f t="shared" si="2"/>
        <v>9398569.8569699991</v>
      </c>
      <c r="R11" s="157">
        <f t="shared" si="2"/>
        <v>3795809.4000000004</v>
      </c>
      <c r="S11" s="157">
        <f t="shared" si="2"/>
        <v>5602760.4569699988</v>
      </c>
      <c r="T11" s="157">
        <f t="shared" si="2"/>
        <v>3143348.6999999997</v>
      </c>
      <c r="U11" s="157">
        <f t="shared" si="2"/>
        <v>2112372.6</v>
      </c>
      <c r="V11" s="157">
        <f t="shared" si="2"/>
        <v>1030976.1000000001</v>
      </c>
      <c r="W11" s="157">
        <f t="shared" si="2"/>
        <v>4460969.9000000004</v>
      </c>
      <c r="X11" s="157">
        <f t="shared" si="2"/>
        <v>3145539.3999999994</v>
      </c>
      <c r="Y11" s="157">
        <f t="shared" si="2"/>
        <v>1315430.5000000002</v>
      </c>
      <c r="Z11" s="157">
        <f t="shared" si="2"/>
        <v>8219961.878787878</v>
      </c>
      <c r="AA11" s="157">
        <f t="shared" si="2"/>
        <v>5780625.2999999989</v>
      </c>
      <c r="AB11" s="157">
        <f t="shared" si="2"/>
        <v>2439336.5787878791</v>
      </c>
      <c r="AC11" s="157">
        <f t="shared" si="2"/>
        <v>1704349.2749699999</v>
      </c>
      <c r="AD11" s="157">
        <f t="shared" si="2"/>
        <v>365214.9</v>
      </c>
      <c r="AE11" s="157">
        <f t="shared" si="2"/>
        <v>1339134.3999999999</v>
      </c>
    </row>
    <row r="12" spans="1:31" s="254" customFormat="1" ht="20.25">
      <c r="A12" s="250"/>
      <c r="B12" s="255" t="s">
        <v>1</v>
      </c>
      <c r="C12" s="255"/>
      <c r="D12" s="308"/>
      <c r="E12" s="308"/>
      <c r="F12" s="308"/>
      <c r="G12" s="308"/>
      <c r="H12" s="308"/>
      <c r="I12" s="260"/>
      <c r="J12" s="251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</row>
    <row r="13" spans="1:31" s="6" customFormat="1" ht="20.25">
      <c r="A13" s="274"/>
      <c r="B13" s="275" t="s">
        <v>523</v>
      </c>
      <c r="C13" s="275"/>
      <c r="D13" s="309"/>
      <c r="E13" s="309"/>
      <c r="F13" s="309"/>
      <c r="G13" s="309"/>
      <c r="H13" s="309"/>
      <c r="I13" s="276"/>
      <c r="J13" s="277"/>
      <c r="K13" s="253"/>
      <c r="L13" s="253"/>
      <c r="M13" s="253"/>
      <c r="N13" s="253"/>
      <c r="O13" s="253"/>
      <c r="P13" s="253"/>
      <c r="Q13" s="253">
        <f>Q25</f>
        <v>1323722.0999999999</v>
      </c>
      <c r="R13" s="253">
        <f t="shared" ref="R13:AE13" si="3">R25</f>
        <v>971310.2</v>
      </c>
      <c r="S13" s="253">
        <f t="shared" si="3"/>
        <v>352411.89999999997</v>
      </c>
      <c r="T13" s="253">
        <f t="shared" si="3"/>
        <v>0</v>
      </c>
      <c r="U13" s="253">
        <f t="shared" si="3"/>
        <v>0</v>
      </c>
      <c r="V13" s="253">
        <f t="shared" si="3"/>
        <v>0</v>
      </c>
      <c r="W13" s="253">
        <f t="shared" si="3"/>
        <v>3330224.4000000004</v>
      </c>
      <c r="X13" s="253">
        <f t="shared" si="3"/>
        <v>3296922.0999999996</v>
      </c>
      <c r="Y13" s="253">
        <f t="shared" si="3"/>
        <v>33302.300000000236</v>
      </c>
      <c r="Z13" s="253">
        <f t="shared" si="3"/>
        <v>3330224.4000000004</v>
      </c>
      <c r="AA13" s="253">
        <f t="shared" si="3"/>
        <v>3296922.0999999996</v>
      </c>
      <c r="AB13" s="253">
        <f t="shared" si="3"/>
        <v>33302.300000000236</v>
      </c>
      <c r="AC13" s="253">
        <f t="shared" si="3"/>
        <v>0</v>
      </c>
      <c r="AD13" s="253">
        <f t="shared" si="3"/>
        <v>0</v>
      </c>
      <c r="AE13" s="253">
        <f t="shared" si="3"/>
        <v>0</v>
      </c>
    </row>
    <row r="14" spans="1:31" s="6" customFormat="1" ht="20.25">
      <c r="A14" s="274"/>
      <c r="B14" s="275" t="s">
        <v>524</v>
      </c>
      <c r="C14" s="275"/>
      <c r="D14" s="309"/>
      <c r="E14" s="309"/>
      <c r="F14" s="309"/>
      <c r="G14" s="309"/>
      <c r="H14" s="309"/>
      <c r="I14" s="276"/>
      <c r="J14" s="277"/>
      <c r="K14" s="253"/>
      <c r="L14" s="253"/>
      <c r="M14" s="253"/>
      <c r="N14" s="253"/>
      <c r="O14" s="253"/>
      <c r="P14" s="253"/>
      <c r="Q14" s="253">
        <f>Q42</f>
        <v>240397.69999999998</v>
      </c>
      <c r="R14" s="253">
        <f t="shared" ref="R14:AE14" si="4">R42</f>
        <v>112362.4</v>
      </c>
      <c r="S14" s="253">
        <f t="shared" si="4"/>
        <v>128035.30000000002</v>
      </c>
      <c r="T14" s="253">
        <f t="shared" si="4"/>
        <v>0</v>
      </c>
      <c r="U14" s="253">
        <f t="shared" si="4"/>
        <v>0</v>
      </c>
      <c r="V14" s="253">
        <f t="shared" si="4"/>
        <v>0</v>
      </c>
      <c r="W14" s="253">
        <f t="shared" si="4"/>
        <v>0</v>
      </c>
      <c r="X14" s="253">
        <f t="shared" si="4"/>
        <v>0</v>
      </c>
      <c r="Y14" s="253">
        <f t="shared" si="4"/>
        <v>0</v>
      </c>
      <c r="Z14" s="253">
        <f t="shared" si="4"/>
        <v>43912.4</v>
      </c>
      <c r="AA14" s="253">
        <f t="shared" si="4"/>
        <v>39600</v>
      </c>
      <c r="AB14" s="253">
        <f t="shared" si="4"/>
        <v>4312.3999999999996</v>
      </c>
      <c r="AC14" s="253">
        <f t="shared" si="4"/>
        <v>0</v>
      </c>
      <c r="AD14" s="253">
        <f t="shared" si="4"/>
        <v>0</v>
      </c>
      <c r="AE14" s="253">
        <f t="shared" si="4"/>
        <v>0</v>
      </c>
    </row>
    <row r="15" spans="1:31" s="6" customFormat="1" ht="20.25">
      <c r="A15" s="274"/>
      <c r="B15" s="275" t="s">
        <v>525</v>
      </c>
      <c r="C15" s="275"/>
      <c r="D15" s="309"/>
      <c r="E15" s="309"/>
      <c r="F15" s="309"/>
      <c r="G15" s="309"/>
      <c r="H15" s="309"/>
      <c r="I15" s="276"/>
      <c r="J15" s="277"/>
      <c r="K15" s="253"/>
      <c r="L15" s="253"/>
      <c r="M15" s="253"/>
      <c r="N15" s="253"/>
      <c r="O15" s="253"/>
      <c r="P15" s="253"/>
      <c r="Q15" s="253">
        <f>Q53</f>
        <v>746731.39999999991</v>
      </c>
      <c r="R15" s="253">
        <f t="shared" ref="R15:AE15" si="5">R53</f>
        <v>490648.9</v>
      </c>
      <c r="S15" s="253">
        <f t="shared" si="5"/>
        <v>256082.49999999997</v>
      </c>
      <c r="T15" s="253">
        <f t="shared" si="5"/>
        <v>690795.39999999991</v>
      </c>
      <c r="U15" s="253">
        <f t="shared" si="5"/>
        <v>675234.5</v>
      </c>
      <c r="V15" s="253">
        <f t="shared" si="5"/>
        <v>15560.899999999998</v>
      </c>
      <c r="W15" s="253">
        <f t="shared" si="5"/>
        <v>1978.4000000000051</v>
      </c>
      <c r="X15" s="253">
        <f t="shared" si="5"/>
        <v>1933.8000000000065</v>
      </c>
      <c r="Y15" s="253">
        <f t="shared" si="5"/>
        <v>44.599999999999511</v>
      </c>
      <c r="Z15" s="253">
        <f t="shared" si="5"/>
        <v>692774.10000000009</v>
      </c>
      <c r="AA15" s="253">
        <f t="shared" si="5"/>
        <v>677168.60000000009</v>
      </c>
      <c r="AB15" s="253">
        <f t="shared" si="5"/>
        <v>15605.5</v>
      </c>
      <c r="AC15" s="253">
        <f t="shared" si="5"/>
        <v>431133.07496999996</v>
      </c>
      <c r="AD15" s="253">
        <f t="shared" si="5"/>
        <v>365214.9</v>
      </c>
      <c r="AE15" s="253">
        <f t="shared" si="5"/>
        <v>65918.2</v>
      </c>
    </row>
    <row r="16" spans="1:31" s="6" customFormat="1" ht="21" customHeight="1">
      <c r="A16" s="274"/>
      <c r="B16" s="275" t="s">
        <v>526</v>
      </c>
      <c r="C16" s="275"/>
      <c r="D16" s="309"/>
      <c r="E16" s="309"/>
      <c r="F16" s="309"/>
      <c r="G16" s="309"/>
      <c r="H16" s="309"/>
      <c r="I16" s="276"/>
      <c r="J16" s="277"/>
      <c r="K16" s="253"/>
      <c r="L16" s="253"/>
      <c r="M16" s="253"/>
      <c r="N16" s="253"/>
      <c r="O16" s="253"/>
      <c r="P16" s="253"/>
      <c r="Q16" s="253">
        <f>Q153</f>
        <v>1258512.5000000002</v>
      </c>
      <c r="R16" s="253">
        <f t="shared" ref="R16:AE16" si="6">R153</f>
        <v>892606.1</v>
      </c>
      <c r="S16" s="253">
        <f t="shared" si="6"/>
        <v>365906.39999999997</v>
      </c>
      <c r="T16" s="253">
        <f t="shared" si="6"/>
        <v>97239.799999999988</v>
      </c>
      <c r="U16" s="253">
        <f t="shared" si="6"/>
        <v>96267.4</v>
      </c>
      <c r="V16" s="253">
        <f t="shared" si="6"/>
        <v>972.4</v>
      </c>
      <c r="W16" s="253">
        <f t="shared" si="6"/>
        <v>18923.7</v>
      </c>
      <c r="X16" s="253">
        <f t="shared" si="6"/>
        <v>0</v>
      </c>
      <c r="Y16" s="253">
        <f t="shared" si="6"/>
        <v>18923.7</v>
      </c>
      <c r="Z16" s="253">
        <f t="shared" si="6"/>
        <v>554783.6</v>
      </c>
      <c r="AA16" s="253">
        <f t="shared" si="6"/>
        <v>446633.2</v>
      </c>
      <c r="AB16" s="253">
        <f t="shared" si="6"/>
        <v>108150.39999999999</v>
      </c>
      <c r="AC16" s="253">
        <f t="shared" si="6"/>
        <v>12073.4</v>
      </c>
      <c r="AD16" s="253">
        <f t="shared" si="6"/>
        <v>0</v>
      </c>
      <c r="AE16" s="253">
        <f t="shared" si="6"/>
        <v>12073.4</v>
      </c>
    </row>
    <row r="17" spans="1:31" s="6" customFormat="1" ht="20.25">
      <c r="A17" s="274"/>
      <c r="B17" s="275" t="s">
        <v>527</v>
      </c>
      <c r="C17" s="275"/>
      <c r="D17" s="309"/>
      <c r="E17" s="309"/>
      <c r="F17" s="309"/>
      <c r="G17" s="309"/>
      <c r="H17" s="309"/>
      <c r="I17" s="276"/>
      <c r="J17" s="277"/>
      <c r="K17" s="253"/>
      <c r="L17" s="253"/>
      <c r="M17" s="253"/>
      <c r="N17" s="253"/>
      <c r="O17" s="253"/>
      <c r="P17" s="253"/>
      <c r="Q17" s="253">
        <f>Q173</f>
        <v>8500</v>
      </c>
      <c r="R17" s="253">
        <f t="shared" ref="R17:AE17" si="7">R173</f>
        <v>0</v>
      </c>
      <c r="S17" s="253">
        <f t="shared" si="7"/>
        <v>8500</v>
      </c>
      <c r="T17" s="253">
        <f t="shared" si="7"/>
        <v>89392</v>
      </c>
      <c r="U17" s="253">
        <f t="shared" si="7"/>
        <v>88498.1</v>
      </c>
      <c r="V17" s="253">
        <f t="shared" si="7"/>
        <v>893.9</v>
      </c>
      <c r="W17" s="253">
        <f t="shared" si="7"/>
        <v>1340.9</v>
      </c>
      <c r="X17" s="253">
        <f t="shared" si="7"/>
        <v>0</v>
      </c>
      <c r="Y17" s="253">
        <f t="shared" si="7"/>
        <v>1340.9</v>
      </c>
      <c r="Z17" s="253">
        <f t="shared" si="7"/>
        <v>223480.1</v>
      </c>
      <c r="AA17" s="253">
        <f t="shared" si="7"/>
        <v>221245.30000000002</v>
      </c>
      <c r="AB17" s="253">
        <f t="shared" si="7"/>
        <v>2234.8000000000002</v>
      </c>
      <c r="AC17" s="253">
        <f t="shared" si="7"/>
        <v>0</v>
      </c>
      <c r="AD17" s="253">
        <f t="shared" si="7"/>
        <v>0</v>
      </c>
      <c r="AE17" s="253">
        <f t="shared" si="7"/>
        <v>0</v>
      </c>
    </row>
    <row r="18" spans="1:31" s="6" customFormat="1" ht="20.25">
      <c r="A18" s="274"/>
      <c r="B18" s="275" t="s">
        <v>528</v>
      </c>
      <c r="C18" s="275"/>
      <c r="D18" s="309"/>
      <c r="E18" s="309"/>
      <c r="F18" s="309"/>
      <c r="G18" s="309"/>
      <c r="H18" s="309"/>
      <c r="I18" s="276"/>
      <c r="J18" s="277"/>
      <c r="K18" s="253"/>
      <c r="L18" s="253"/>
      <c r="M18" s="253"/>
      <c r="N18" s="253"/>
      <c r="O18" s="253"/>
      <c r="P18" s="253"/>
      <c r="Q18" s="253">
        <f>Q181</f>
        <v>2300045.2000000002</v>
      </c>
      <c r="R18" s="253">
        <f t="shared" ref="R18:AE18" si="8">R181</f>
        <v>45573.7</v>
      </c>
      <c r="S18" s="253">
        <f t="shared" si="8"/>
        <v>2254471.5</v>
      </c>
      <c r="T18" s="253">
        <f t="shared" si="8"/>
        <v>0</v>
      </c>
      <c r="U18" s="253">
        <f t="shared" si="8"/>
        <v>0</v>
      </c>
      <c r="V18" s="253">
        <f t="shared" si="8"/>
        <v>0</v>
      </c>
      <c r="W18" s="253">
        <f t="shared" si="8"/>
        <v>1159437</v>
      </c>
      <c r="X18" s="253">
        <f t="shared" si="8"/>
        <v>0</v>
      </c>
      <c r="Y18" s="253">
        <f t="shared" si="8"/>
        <v>1159437</v>
      </c>
      <c r="Z18" s="253">
        <f t="shared" si="8"/>
        <v>1159437</v>
      </c>
      <c r="AA18" s="253">
        <f t="shared" si="8"/>
        <v>0</v>
      </c>
      <c r="AB18" s="253">
        <f t="shared" si="8"/>
        <v>1159437</v>
      </c>
      <c r="AC18" s="253">
        <f t="shared" si="8"/>
        <v>163475</v>
      </c>
      <c r="AD18" s="253">
        <f t="shared" si="8"/>
        <v>0</v>
      </c>
      <c r="AE18" s="253">
        <f t="shared" si="8"/>
        <v>163475</v>
      </c>
    </row>
    <row r="19" spans="1:31" s="6" customFormat="1" ht="20.25">
      <c r="A19" s="274"/>
      <c r="B19" s="275" t="s">
        <v>529</v>
      </c>
      <c r="C19" s="275"/>
      <c r="D19" s="309"/>
      <c r="E19" s="309"/>
      <c r="F19" s="309"/>
      <c r="G19" s="309"/>
      <c r="H19" s="309"/>
      <c r="I19" s="276"/>
      <c r="J19" s="277"/>
      <c r="K19" s="253"/>
      <c r="L19" s="253"/>
      <c r="M19" s="253"/>
      <c r="N19" s="253"/>
      <c r="O19" s="253"/>
      <c r="P19" s="253"/>
      <c r="Q19" s="253">
        <f>Q240</f>
        <v>1088495.6000000001</v>
      </c>
      <c r="R19" s="253">
        <f t="shared" ref="R19:AE19" si="9">R240</f>
        <v>0</v>
      </c>
      <c r="S19" s="253">
        <f t="shared" si="9"/>
        <v>1088495.6000000001</v>
      </c>
      <c r="T19" s="253">
        <f t="shared" si="9"/>
        <v>997667.8</v>
      </c>
      <c r="U19" s="253">
        <f t="shared" si="9"/>
        <v>0</v>
      </c>
      <c r="V19" s="253">
        <f t="shared" si="9"/>
        <v>997667.8</v>
      </c>
      <c r="W19" s="253">
        <f t="shared" si="9"/>
        <v>0</v>
      </c>
      <c r="X19" s="253">
        <f t="shared" si="9"/>
        <v>0</v>
      </c>
      <c r="Y19" s="253">
        <f t="shared" si="9"/>
        <v>0</v>
      </c>
      <c r="Z19" s="253">
        <f t="shared" si="9"/>
        <v>997667.8</v>
      </c>
      <c r="AA19" s="253">
        <f t="shared" si="9"/>
        <v>0</v>
      </c>
      <c r="AB19" s="253">
        <f t="shared" si="9"/>
        <v>997667.8</v>
      </c>
      <c r="AC19" s="253">
        <f t="shared" si="9"/>
        <v>997667.79999999993</v>
      </c>
      <c r="AD19" s="253">
        <f t="shared" si="9"/>
        <v>0</v>
      </c>
      <c r="AE19" s="253">
        <f t="shared" si="9"/>
        <v>997667.79999999993</v>
      </c>
    </row>
    <row r="20" spans="1:31" s="6" customFormat="1" ht="20.25">
      <c r="A20" s="274"/>
      <c r="B20" s="275" t="s">
        <v>530</v>
      </c>
      <c r="C20" s="275"/>
      <c r="D20" s="309"/>
      <c r="E20" s="309"/>
      <c r="F20" s="309"/>
      <c r="G20" s="309"/>
      <c r="H20" s="309"/>
      <c r="I20" s="276"/>
      <c r="J20" s="277"/>
      <c r="K20" s="253"/>
      <c r="L20" s="253"/>
      <c r="M20" s="253"/>
      <c r="N20" s="253"/>
      <c r="O20" s="253"/>
      <c r="P20" s="253"/>
      <c r="Q20" s="253">
        <f>Q308</f>
        <v>1875177.9969700002</v>
      </c>
      <c r="R20" s="253">
        <f t="shared" ref="R20:AE20" si="10">R308</f>
        <v>1018609</v>
      </c>
      <c r="S20" s="253">
        <f t="shared" si="10"/>
        <v>856568.99697000009</v>
      </c>
      <c r="T20" s="253">
        <f t="shared" si="10"/>
        <v>880426.9</v>
      </c>
      <c r="U20" s="253">
        <f t="shared" si="10"/>
        <v>871622.6</v>
      </c>
      <c r="V20" s="253">
        <f t="shared" si="10"/>
        <v>8804.2999999999993</v>
      </c>
      <c r="W20" s="253">
        <f t="shared" si="10"/>
        <v>-147878.80000000005</v>
      </c>
      <c r="X20" s="253">
        <f t="shared" si="10"/>
        <v>-146400</v>
      </c>
      <c r="Y20" s="253">
        <f t="shared" si="10"/>
        <v>-1478.8000000000002</v>
      </c>
      <c r="Z20" s="253">
        <f t="shared" si="10"/>
        <v>732911.37878787878</v>
      </c>
      <c r="AA20" s="253">
        <f t="shared" si="10"/>
        <v>725222.6</v>
      </c>
      <c r="AB20" s="253">
        <f t="shared" si="10"/>
        <v>7688.7787878787876</v>
      </c>
      <c r="AC20" s="253">
        <f t="shared" si="10"/>
        <v>0</v>
      </c>
      <c r="AD20" s="253">
        <f t="shared" si="10"/>
        <v>0</v>
      </c>
      <c r="AE20" s="253">
        <f t="shared" si="10"/>
        <v>0</v>
      </c>
    </row>
    <row r="21" spans="1:31" s="6" customFormat="1" ht="20.25">
      <c r="A21" s="274"/>
      <c r="B21" s="275" t="s">
        <v>531</v>
      </c>
      <c r="C21" s="275"/>
      <c r="D21" s="309"/>
      <c r="E21" s="309"/>
      <c r="F21" s="309"/>
      <c r="G21" s="309"/>
      <c r="H21" s="309"/>
      <c r="I21" s="276"/>
      <c r="J21" s="277"/>
      <c r="K21" s="253"/>
      <c r="L21" s="253"/>
      <c r="M21" s="253"/>
      <c r="N21" s="253"/>
      <c r="O21" s="253"/>
      <c r="P21" s="253"/>
      <c r="Q21" s="253">
        <f>Q359</f>
        <v>328625.06</v>
      </c>
      <c r="R21" s="253">
        <f t="shared" ref="R21:AE21" si="11">R359</f>
        <v>264699.09999999998</v>
      </c>
      <c r="S21" s="253">
        <f t="shared" si="11"/>
        <v>63925.96</v>
      </c>
      <c r="T21" s="253">
        <f t="shared" si="11"/>
        <v>383826.8</v>
      </c>
      <c r="U21" s="253">
        <f t="shared" si="11"/>
        <v>380750</v>
      </c>
      <c r="V21" s="253">
        <f t="shared" si="11"/>
        <v>3076.8</v>
      </c>
      <c r="W21" s="253">
        <f t="shared" si="11"/>
        <v>944.29999999998836</v>
      </c>
      <c r="X21" s="253">
        <f t="shared" si="11"/>
        <v>-6916.5</v>
      </c>
      <c r="Y21" s="253">
        <f t="shared" si="11"/>
        <v>7860.8</v>
      </c>
      <c r="Z21" s="253">
        <f t="shared" si="11"/>
        <v>384771.1</v>
      </c>
      <c r="AA21" s="253">
        <f t="shared" si="11"/>
        <v>373833.5</v>
      </c>
      <c r="AB21" s="253">
        <f t="shared" si="11"/>
        <v>10937.6</v>
      </c>
      <c r="AC21" s="253">
        <f t="shared" si="11"/>
        <v>0</v>
      </c>
      <c r="AD21" s="253">
        <f t="shared" si="11"/>
        <v>0</v>
      </c>
      <c r="AE21" s="253">
        <f t="shared" si="11"/>
        <v>0</v>
      </c>
    </row>
    <row r="22" spans="1:31" s="6" customFormat="1" ht="20.25">
      <c r="A22" s="274"/>
      <c r="B22" s="275" t="s">
        <v>532</v>
      </c>
      <c r="C22" s="275"/>
      <c r="D22" s="309"/>
      <c r="E22" s="309"/>
      <c r="F22" s="309"/>
      <c r="G22" s="309"/>
      <c r="H22" s="309"/>
      <c r="I22" s="276"/>
      <c r="J22" s="277"/>
      <c r="K22" s="253"/>
      <c r="L22" s="253"/>
      <c r="M22" s="253"/>
      <c r="N22" s="253"/>
      <c r="O22" s="253"/>
      <c r="P22" s="253"/>
      <c r="Q22" s="253">
        <f>Q375</f>
        <v>23383.1</v>
      </c>
      <c r="R22" s="253">
        <f t="shared" ref="R22:AE22" si="12">R375</f>
        <v>0</v>
      </c>
      <c r="S22" s="253">
        <f t="shared" si="12"/>
        <v>23383.1</v>
      </c>
      <c r="T22" s="253">
        <f t="shared" si="12"/>
        <v>4000</v>
      </c>
      <c r="U22" s="253">
        <f t="shared" si="12"/>
        <v>0</v>
      </c>
      <c r="V22" s="253">
        <f t="shared" si="12"/>
        <v>4000</v>
      </c>
      <c r="W22" s="253">
        <f t="shared" si="12"/>
        <v>-4000</v>
      </c>
      <c r="X22" s="253">
        <f t="shared" si="12"/>
        <v>0</v>
      </c>
      <c r="Y22" s="253">
        <f t="shared" si="12"/>
        <v>-4000</v>
      </c>
      <c r="Z22" s="253">
        <f t="shared" si="12"/>
        <v>0</v>
      </c>
      <c r="AA22" s="253">
        <f t="shared" si="12"/>
        <v>0</v>
      </c>
      <c r="AB22" s="253">
        <f t="shared" si="12"/>
        <v>0</v>
      </c>
      <c r="AC22" s="253">
        <f t="shared" si="12"/>
        <v>0</v>
      </c>
      <c r="AD22" s="253">
        <f t="shared" si="12"/>
        <v>0</v>
      </c>
      <c r="AE22" s="253">
        <f t="shared" si="12"/>
        <v>0</v>
      </c>
    </row>
    <row r="23" spans="1:31" s="6" customFormat="1" ht="20.25">
      <c r="A23" s="274"/>
      <c r="B23" s="275" t="s">
        <v>533</v>
      </c>
      <c r="C23" s="275"/>
      <c r="D23" s="309"/>
      <c r="E23" s="309"/>
      <c r="F23" s="309"/>
      <c r="G23" s="309"/>
      <c r="H23" s="309"/>
      <c r="I23" s="276"/>
      <c r="J23" s="277"/>
      <c r="K23" s="253"/>
      <c r="L23" s="253"/>
      <c r="M23" s="253"/>
      <c r="N23" s="253"/>
      <c r="O23" s="253"/>
      <c r="P23" s="253"/>
      <c r="Q23" s="253">
        <f>Q388</f>
        <v>204979.20000000001</v>
      </c>
      <c r="R23" s="253">
        <f t="shared" ref="R23:AE23" si="13">R388</f>
        <v>0</v>
      </c>
      <c r="S23" s="253">
        <f t="shared" si="13"/>
        <v>204979.20000000001</v>
      </c>
      <c r="T23" s="253">
        <f t="shared" si="13"/>
        <v>0</v>
      </c>
      <c r="U23" s="253">
        <f t="shared" si="13"/>
        <v>0</v>
      </c>
      <c r="V23" s="253">
        <f t="shared" si="13"/>
        <v>0</v>
      </c>
      <c r="W23" s="253">
        <f t="shared" si="13"/>
        <v>100000</v>
      </c>
      <c r="X23" s="253">
        <f t="shared" si="13"/>
        <v>0</v>
      </c>
      <c r="Y23" s="253">
        <f t="shared" si="13"/>
        <v>100000</v>
      </c>
      <c r="Z23" s="253">
        <f t="shared" si="13"/>
        <v>100000</v>
      </c>
      <c r="AA23" s="253">
        <f t="shared" si="13"/>
        <v>0</v>
      </c>
      <c r="AB23" s="253">
        <f t="shared" si="13"/>
        <v>100000</v>
      </c>
      <c r="AC23" s="253">
        <f t="shared" si="13"/>
        <v>100000</v>
      </c>
      <c r="AD23" s="253">
        <f t="shared" si="13"/>
        <v>0</v>
      </c>
      <c r="AE23" s="253">
        <f t="shared" si="13"/>
        <v>100000</v>
      </c>
    </row>
    <row r="24" spans="1:31" s="5" customFormat="1" ht="20.25">
      <c r="A24" s="250"/>
      <c r="B24" s="250"/>
      <c r="C24" s="374"/>
      <c r="D24" s="310"/>
      <c r="E24" s="310"/>
      <c r="F24" s="310"/>
      <c r="G24" s="310"/>
      <c r="H24" s="310"/>
      <c r="I24" s="260"/>
      <c r="J24" s="251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</row>
    <row r="25" spans="1:31" s="7" customFormat="1" ht="20.25">
      <c r="A25" s="60"/>
      <c r="B25" s="32" t="s">
        <v>5</v>
      </c>
      <c r="C25" s="32"/>
      <c r="D25" s="311"/>
      <c r="E25" s="311"/>
      <c r="F25" s="311"/>
      <c r="G25" s="311"/>
      <c r="H25" s="311"/>
      <c r="I25" s="32"/>
      <c r="J25" s="115"/>
      <c r="K25" s="165" t="e">
        <f>#REF!+K34+K37+K39+K41+K31+K30+K29+K36</f>
        <v>#REF!</v>
      </c>
      <c r="L25" s="165" t="e">
        <f>#REF!+L34+L37+L39+L41+L31+L30+L29+L36</f>
        <v>#REF!</v>
      </c>
      <c r="M25" s="165" t="e">
        <f>#REF!+M34+M37+M39+M41+M31+M30+M29+M36</f>
        <v>#REF!</v>
      </c>
      <c r="N25" s="165" t="e">
        <f>#REF!+N34+N37+N39+N41+N31+N30+N29+N36</f>
        <v>#REF!</v>
      </c>
      <c r="O25" s="165" t="e">
        <f>#REF!+O34+O37+O39+O41+O31+O30+O29+O36</f>
        <v>#REF!</v>
      </c>
      <c r="P25" s="165" t="e">
        <f>#REF!+P34+P37+P39+P41+P31+P30+P29+P36</f>
        <v>#REF!</v>
      </c>
      <c r="Q25" s="165">
        <f>Q34+Q37+Q39+Q41+Q31+Q30+Q29+Q36</f>
        <v>1323722.0999999999</v>
      </c>
      <c r="R25" s="165">
        <f t="shared" ref="R25:AE25" si="14">R34+R37+R39+R41+R31+R30+R29+R36</f>
        <v>971310.2</v>
      </c>
      <c r="S25" s="165">
        <f t="shared" si="14"/>
        <v>352411.89999999997</v>
      </c>
      <c r="T25" s="165">
        <f t="shared" si="14"/>
        <v>0</v>
      </c>
      <c r="U25" s="165">
        <f t="shared" si="14"/>
        <v>0</v>
      </c>
      <c r="V25" s="165">
        <f t="shared" si="14"/>
        <v>0</v>
      </c>
      <c r="W25" s="165">
        <f t="shared" si="14"/>
        <v>3330224.4000000004</v>
      </c>
      <c r="X25" s="165">
        <f t="shared" si="14"/>
        <v>3296922.0999999996</v>
      </c>
      <c r="Y25" s="165">
        <f t="shared" si="14"/>
        <v>33302.300000000236</v>
      </c>
      <c r="Z25" s="165">
        <f t="shared" si="14"/>
        <v>3330224.4000000004</v>
      </c>
      <c r="AA25" s="165">
        <f t="shared" si="14"/>
        <v>3296922.0999999996</v>
      </c>
      <c r="AB25" s="165">
        <f t="shared" si="14"/>
        <v>33302.300000000236</v>
      </c>
      <c r="AC25" s="165">
        <f t="shared" si="14"/>
        <v>0</v>
      </c>
      <c r="AD25" s="165">
        <f t="shared" si="14"/>
        <v>0</v>
      </c>
      <c r="AE25" s="165">
        <f t="shared" si="14"/>
        <v>0</v>
      </c>
    </row>
    <row r="26" spans="1:31" s="7" customFormat="1" ht="31.5">
      <c r="A26" s="93"/>
      <c r="B26" s="94" t="s">
        <v>439</v>
      </c>
      <c r="C26" s="94"/>
      <c r="D26" s="312"/>
      <c r="E26" s="312"/>
      <c r="F26" s="312"/>
      <c r="G26" s="312"/>
      <c r="H26" s="312"/>
      <c r="I26" s="101"/>
      <c r="J26" s="11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</row>
    <row r="27" spans="1:31" s="7" customFormat="1" ht="31.5">
      <c r="A27" s="95"/>
      <c r="B27" s="96" t="s">
        <v>440</v>
      </c>
      <c r="C27" s="96"/>
      <c r="D27" s="313"/>
      <c r="E27" s="313"/>
      <c r="F27" s="313"/>
      <c r="G27" s="313"/>
      <c r="H27" s="313"/>
      <c r="I27" s="102"/>
      <c r="J27" s="11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3" customFormat="1" ht="31.5">
      <c r="A28" s="70"/>
      <c r="B28" s="71" t="s">
        <v>6</v>
      </c>
      <c r="C28" s="71"/>
      <c r="D28" s="314"/>
      <c r="E28" s="314"/>
      <c r="F28" s="314"/>
      <c r="G28" s="314"/>
      <c r="H28" s="314"/>
      <c r="I28" s="74"/>
      <c r="J28" s="10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</row>
    <row r="29" spans="1:31" s="27" customFormat="1" ht="63">
      <c r="A29" s="61" t="s">
        <v>252</v>
      </c>
      <c r="B29" s="419" t="s">
        <v>205</v>
      </c>
      <c r="C29" s="419" t="s">
        <v>630</v>
      </c>
      <c r="D29" s="415" t="s">
        <v>561</v>
      </c>
      <c r="E29" s="415" t="s">
        <v>557</v>
      </c>
      <c r="F29" s="415" t="s">
        <v>558</v>
      </c>
      <c r="G29" s="415" t="s">
        <v>559</v>
      </c>
      <c r="H29" s="415" t="s">
        <v>560</v>
      </c>
      <c r="I29" s="30" t="s">
        <v>534</v>
      </c>
      <c r="J29" s="88"/>
      <c r="K29" s="169"/>
      <c r="L29" s="169"/>
      <c r="M29" s="169"/>
      <c r="N29" s="169">
        <f>O29+P29</f>
        <v>62704.2</v>
      </c>
      <c r="O29" s="169">
        <v>62077.2</v>
      </c>
      <c r="P29" s="169">
        <v>627</v>
      </c>
      <c r="Q29" s="169">
        <f>R29+S29</f>
        <v>62704.2</v>
      </c>
      <c r="R29" s="169">
        <f t="shared" ref="R29:S31" si="15">L29+O29</f>
        <v>62077.2</v>
      </c>
      <c r="S29" s="169">
        <f t="shared" si="15"/>
        <v>627</v>
      </c>
      <c r="T29" s="169"/>
      <c r="U29" s="169"/>
      <c r="V29" s="169"/>
      <c r="W29" s="169">
        <f>X29+Y29</f>
        <v>559517.80000000005</v>
      </c>
      <c r="X29" s="169">
        <v>553922.6</v>
      </c>
      <c r="Y29" s="169">
        <v>5595.2000000000698</v>
      </c>
      <c r="Z29" s="169">
        <f>AA29+AB29</f>
        <v>559517.80000000005</v>
      </c>
      <c r="AA29" s="169">
        <v>553922.6</v>
      </c>
      <c r="AB29" s="169">
        <v>5595.2000000000698</v>
      </c>
      <c r="AC29" s="169"/>
      <c r="AD29" s="169"/>
      <c r="AE29" s="169"/>
    </row>
    <row r="30" spans="1:31" s="27" customFormat="1" ht="63">
      <c r="A30" s="61" t="s">
        <v>253</v>
      </c>
      <c r="B30" s="419" t="s">
        <v>206</v>
      </c>
      <c r="C30" s="419" t="s">
        <v>630</v>
      </c>
      <c r="D30" s="415" t="s">
        <v>561</v>
      </c>
      <c r="E30" s="415" t="s">
        <v>557</v>
      </c>
      <c r="F30" s="415" t="s">
        <v>558</v>
      </c>
      <c r="G30" s="415" t="s">
        <v>559</v>
      </c>
      <c r="H30" s="415" t="s">
        <v>560</v>
      </c>
      <c r="I30" s="30" t="s">
        <v>534</v>
      </c>
      <c r="J30" s="88"/>
      <c r="K30" s="169"/>
      <c r="L30" s="169"/>
      <c r="M30" s="169"/>
      <c r="N30" s="169">
        <f>O30+P30</f>
        <v>115352.9</v>
      </c>
      <c r="O30" s="169">
        <v>114199.4</v>
      </c>
      <c r="P30" s="169">
        <v>1153.5</v>
      </c>
      <c r="Q30" s="169">
        <f t="shared" ref="Q30:Q41" si="16">R30+S30</f>
        <v>115352.9</v>
      </c>
      <c r="R30" s="169">
        <f t="shared" si="15"/>
        <v>114199.4</v>
      </c>
      <c r="S30" s="169">
        <f t="shared" si="15"/>
        <v>1153.5</v>
      </c>
      <c r="T30" s="169"/>
      <c r="U30" s="169"/>
      <c r="V30" s="169"/>
      <c r="W30" s="169">
        <f t="shared" ref="W30:W31" si="17">X30+Y30</f>
        <v>1029308.8</v>
      </c>
      <c r="X30" s="169">
        <v>1019015.7</v>
      </c>
      <c r="Y30" s="169">
        <v>10293.100000000093</v>
      </c>
      <c r="Z30" s="169">
        <f t="shared" ref="Z30:Z36" si="18">AA30+AB30</f>
        <v>1029308.8</v>
      </c>
      <c r="AA30" s="169">
        <v>1019015.7</v>
      </c>
      <c r="AB30" s="169">
        <v>10293.100000000093</v>
      </c>
      <c r="AC30" s="169"/>
      <c r="AD30" s="169"/>
      <c r="AE30" s="169"/>
    </row>
    <row r="31" spans="1:31" s="27" customFormat="1" ht="78.75">
      <c r="A31" s="61" t="s">
        <v>254</v>
      </c>
      <c r="B31" s="419" t="s">
        <v>207</v>
      </c>
      <c r="C31" s="419" t="s">
        <v>630</v>
      </c>
      <c r="D31" s="415" t="s">
        <v>561</v>
      </c>
      <c r="E31" s="415" t="s">
        <v>557</v>
      </c>
      <c r="F31" s="415" t="s">
        <v>558</v>
      </c>
      <c r="G31" s="415" t="s">
        <v>559</v>
      </c>
      <c r="H31" s="415" t="s">
        <v>560</v>
      </c>
      <c r="I31" s="30" t="s">
        <v>534</v>
      </c>
      <c r="J31" s="88"/>
      <c r="K31" s="169"/>
      <c r="L31" s="169"/>
      <c r="M31" s="169"/>
      <c r="N31" s="169">
        <f>O31+P31</f>
        <v>95226.5</v>
      </c>
      <c r="O31" s="169">
        <v>94274.2</v>
      </c>
      <c r="P31" s="169">
        <v>952.3</v>
      </c>
      <c r="Q31" s="169">
        <f t="shared" si="16"/>
        <v>95226.5</v>
      </c>
      <c r="R31" s="169">
        <f t="shared" si="15"/>
        <v>94274.2</v>
      </c>
      <c r="S31" s="169">
        <f t="shared" si="15"/>
        <v>952.3</v>
      </c>
      <c r="T31" s="169"/>
      <c r="U31" s="169"/>
      <c r="V31" s="169"/>
      <c r="W31" s="169">
        <f t="shared" si="17"/>
        <v>849717.8</v>
      </c>
      <c r="X31" s="169">
        <v>841220.6</v>
      </c>
      <c r="Y31" s="169">
        <v>8497.2000000000698</v>
      </c>
      <c r="Z31" s="169">
        <f t="shared" si="18"/>
        <v>849717.8</v>
      </c>
      <c r="AA31" s="169">
        <v>841220.6</v>
      </c>
      <c r="AB31" s="169">
        <v>8497.2000000000698</v>
      </c>
      <c r="AC31" s="169"/>
      <c r="AD31" s="169"/>
      <c r="AE31" s="169"/>
    </row>
    <row r="32" spans="1:31" s="8" customFormat="1" ht="47.25">
      <c r="A32" s="72"/>
      <c r="B32" s="71" t="s">
        <v>20</v>
      </c>
      <c r="C32" s="71"/>
      <c r="D32" s="314"/>
      <c r="E32" s="314"/>
      <c r="F32" s="314"/>
      <c r="G32" s="314"/>
      <c r="H32" s="314"/>
      <c r="I32" s="74"/>
      <c r="J32" s="107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</row>
    <row r="33" spans="1:31" s="8" customFormat="1" ht="31.5">
      <c r="A33" s="61"/>
      <c r="B33" s="33" t="s">
        <v>159</v>
      </c>
      <c r="C33" s="33"/>
      <c r="D33" s="316"/>
      <c r="E33" s="316"/>
      <c r="F33" s="316"/>
      <c r="G33" s="316"/>
      <c r="H33" s="316"/>
      <c r="I33" s="262"/>
      <c r="J33" s="118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</row>
    <row r="34" spans="1:31" s="8" customFormat="1" ht="47.25">
      <c r="A34" s="61" t="s">
        <v>545</v>
      </c>
      <c r="B34" s="35" t="s">
        <v>161</v>
      </c>
      <c r="C34" s="35" t="s">
        <v>629</v>
      </c>
      <c r="D34" s="415" t="s">
        <v>556</v>
      </c>
      <c r="E34" s="315" t="s">
        <v>557</v>
      </c>
      <c r="F34" s="315" t="s">
        <v>558</v>
      </c>
      <c r="G34" s="315" t="s">
        <v>565</v>
      </c>
      <c r="H34" s="315" t="s">
        <v>564</v>
      </c>
      <c r="I34" s="30">
        <v>2023</v>
      </c>
      <c r="J34" s="119">
        <v>137933.5</v>
      </c>
      <c r="K34" s="169">
        <f t="shared" ref="K34:K41" si="19">L34+M34</f>
        <v>137933.5</v>
      </c>
      <c r="L34" s="169">
        <v>136554.20000000001</v>
      </c>
      <c r="M34" s="169">
        <v>1379.3</v>
      </c>
      <c r="N34" s="169"/>
      <c r="O34" s="169"/>
      <c r="P34" s="169"/>
      <c r="Q34" s="169">
        <f t="shared" si="16"/>
        <v>137933.5</v>
      </c>
      <c r="R34" s="169">
        <f>L34+O34</f>
        <v>136554.20000000001</v>
      </c>
      <c r="S34" s="169">
        <f>M34+P34</f>
        <v>1379.3</v>
      </c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</row>
    <row r="35" spans="1:31" s="8" customFormat="1" ht="20.25">
      <c r="A35" s="61"/>
      <c r="B35" s="34" t="s">
        <v>117</v>
      </c>
      <c r="C35" s="34"/>
      <c r="D35" s="317"/>
      <c r="E35" s="317"/>
      <c r="F35" s="317"/>
      <c r="G35" s="317"/>
      <c r="H35" s="317"/>
      <c r="I35" s="263"/>
      <c r="J35" s="120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</row>
    <row r="36" spans="1:31" s="8" customFormat="1" ht="47.25">
      <c r="A36" s="61" t="s">
        <v>255</v>
      </c>
      <c r="B36" s="106" t="s">
        <v>12</v>
      </c>
      <c r="C36" s="106" t="s">
        <v>630</v>
      </c>
      <c r="D36" s="415" t="s">
        <v>556</v>
      </c>
      <c r="E36" s="318" t="s">
        <v>557</v>
      </c>
      <c r="F36" s="318" t="s">
        <v>558</v>
      </c>
      <c r="G36" s="318" t="s">
        <v>568</v>
      </c>
      <c r="H36" s="318" t="s">
        <v>567</v>
      </c>
      <c r="I36" s="30" t="s">
        <v>535</v>
      </c>
      <c r="J36" s="88"/>
      <c r="K36" s="169"/>
      <c r="L36" s="169"/>
      <c r="M36" s="169"/>
      <c r="N36" s="169">
        <f>O36+P36</f>
        <v>569904.29999999993</v>
      </c>
      <c r="O36" s="169">
        <v>564205.19999999995</v>
      </c>
      <c r="P36" s="169">
        <v>5699.1</v>
      </c>
      <c r="Q36" s="169">
        <f t="shared" si="16"/>
        <v>569904.29999999993</v>
      </c>
      <c r="R36" s="169">
        <f t="shared" ref="R36:S41" si="20">L36+O36</f>
        <v>564205.19999999995</v>
      </c>
      <c r="S36" s="169">
        <f t="shared" si="20"/>
        <v>5699.1</v>
      </c>
      <c r="T36" s="169"/>
      <c r="U36" s="169"/>
      <c r="V36" s="169"/>
      <c r="W36" s="169">
        <f>X36+Y36</f>
        <v>891680</v>
      </c>
      <c r="X36" s="169">
        <v>882763.2</v>
      </c>
      <c r="Y36" s="169">
        <v>8916.7999999999993</v>
      </c>
      <c r="Z36" s="169">
        <f t="shared" si="18"/>
        <v>891680</v>
      </c>
      <c r="AA36" s="169">
        <f>U36+X36</f>
        <v>882763.2</v>
      </c>
      <c r="AB36" s="169">
        <f>V36+Y36</f>
        <v>8916.7999999999993</v>
      </c>
      <c r="AC36" s="169"/>
      <c r="AD36" s="169"/>
      <c r="AE36" s="169"/>
    </row>
    <row r="37" spans="1:31" s="8" customFormat="1" ht="63">
      <c r="A37" s="61" t="s">
        <v>256</v>
      </c>
      <c r="B37" s="106" t="s">
        <v>118</v>
      </c>
      <c r="C37" s="420"/>
      <c r="D37" s="421" t="s">
        <v>556</v>
      </c>
      <c r="E37" s="344" t="s">
        <v>557</v>
      </c>
      <c r="F37" s="344" t="s">
        <v>558</v>
      </c>
      <c r="G37" s="344" t="s">
        <v>566</v>
      </c>
      <c r="H37" s="344" t="s">
        <v>567</v>
      </c>
      <c r="I37" s="30"/>
      <c r="J37" s="88"/>
      <c r="K37" s="169">
        <f t="shared" si="19"/>
        <v>9083.4</v>
      </c>
      <c r="L37" s="169">
        <v>0</v>
      </c>
      <c r="M37" s="169">
        <v>9083.4</v>
      </c>
      <c r="N37" s="169"/>
      <c r="O37" s="169"/>
      <c r="P37" s="169"/>
      <c r="Q37" s="169">
        <f t="shared" si="16"/>
        <v>9083.4</v>
      </c>
      <c r="R37" s="169">
        <f t="shared" si="20"/>
        <v>0</v>
      </c>
      <c r="S37" s="169">
        <f t="shared" si="20"/>
        <v>9083.4</v>
      </c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</row>
    <row r="38" spans="1:31" s="8" customFormat="1" ht="18" customHeight="1">
      <c r="A38" s="61"/>
      <c r="B38" s="393" t="s">
        <v>17</v>
      </c>
      <c r="C38" s="393"/>
      <c r="D38" s="328"/>
      <c r="E38" s="319"/>
      <c r="F38" s="319"/>
      <c r="G38" s="319"/>
      <c r="H38" s="319"/>
      <c r="I38" s="90"/>
      <c r="J38" s="121"/>
      <c r="K38" s="169">
        <f t="shared" si="19"/>
        <v>9083.4</v>
      </c>
      <c r="L38" s="169">
        <v>0</v>
      </c>
      <c r="M38" s="169">
        <v>9083.4</v>
      </c>
      <c r="N38" s="169"/>
      <c r="O38" s="169"/>
      <c r="P38" s="169"/>
      <c r="Q38" s="197">
        <f t="shared" si="16"/>
        <v>9083.4</v>
      </c>
      <c r="R38" s="197">
        <f t="shared" si="20"/>
        <v>0</v>
      </c>
      <c r="S38" s="197">
        <f t="shared" si="20"/>
        <v>9083.4</v>
      </c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</row>
    <row r="39" spans="1:31" s="8" customFormat="1" ht="63">
      <c r="A39" s="61" t="s">
        <v>257</v>
      </c>
      <c r="B39" s="35" t="s">
        <v>119</v>
      </c>
      <c r="C39" s="422"/>
      <c r="D39" s="421" t="s">
        <v>556</v>
      </c>
      <c r="E39" s="344" t="s">
        <v>557</v>
      </c>
      <c r="F39" s="344" t="s">
        <v>558</v>
      </c>
      <c r="G39" s="344" t="s">
        <v>566</v>
      </c>
      <c r="H39" s="344" t="s">
        <v>567</v>
      </c>
      <c r="I39" s="30"/>
      <c r="J39" s="88"/>
      <c r="K39" s="169">
        <f t="shared" si="19"/>
        <v>23536.400000000001</v>
      </c>
      <c r="L39" s="169">
        <v>0</v>
      </c>
      <c r="M39" s="169">
        <v>23536.400000000001</v>
      </c>
      <c r="N39" s="169"/>
      <c r="O39" s="169"/>
      <c r="P39" s="169"/>
      <c r="Q39" s="169">
        <f t="shared" si="16"/>
        <v>23536.400000000001</v>
      </c>
      <c r="R39" s="169">
        <f t="shared" si="20"/>
        <v>0</v>
      </c>
      <c r="S39" s="169">
        <f t="shared" si="20"/>
        <v>23536.400000000001</v>
      </c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</row>
    <row r="40" spans="1:31" s="8" customFormat="1" ht="14.25" customHeight="1">
      <c r="A40" s="61"/>
      <c r="B40" s="393" t="s">
        <v>17</v>
      </c>
      <c r="C40" s="393"/>
      <c r="D40" s="328"/>
      <c r="E40" s="319"/>
      <c r="F40" s="319"/>
      <c r="G40" s="319"/>
      <c r="H40" s="319"/>
      <c r="I40" s="90"/>
      <c r="J40" s="121"/>
      <c r="K40" s="169">
        <f t="shared" si="19"/>
        <v>23536.400000000001</v>
      </c>
      <c r="L40" s="169">
        <v>0</v>
      </c>
      <c r="M40" s="169">
        <v>23536.400000000001</v>
      </c>
      <c r="N40" s="169"/>
      <c r="O40" s="169"/>
      <c r="P40" s="169"/>
      <c r="Q40" s="197">
        <f t="shared" si="16"/>
        <v>23536.400000000001</v>
      </c>
      <c r="R40" s="197">
        <f t="shared" si="20"/>
        <v>0</v>
      </c>
      <c r="S40" s="197">
        <f t="shared" si="20"/>
        <v>23536.400000000001</v>
      </c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</row>
    <row r="41" spans="1:31" s="10" customFormat="1" ht="48" customHeight="1">
      <c r="A41" s="62" t="s">
        <v>258</v>
      </c>
      <c r="B41" s="35" t="s">
        <v>160</v>
      </c>
      <c r="C41" s="422"/>
      <c r="D41" s="421" t="s">
        <v>556</v>
      </c>
      <c r="E41" s="344" t="s">
        <v>557</v>
      </c>
      <c r="F41" s="344" t="s">
        <v>569</v>
      </c>
      <c r="G41" s="344" t="s">
        <v>570</v>
      </c>
      <c r="H41" s="344" t="s">
        <v>567</v>
      </c>
      <c r="I41" s="30">
        <v>2023</v>
      </c>
      <c r="J41" s="119" t="s">
        <v>458</v>
      </c>
      <c r="K41" s="169">
        <f t="shared" si="19"/>
        <v>309980.90000000002</v>
      </c>
      <c r="L41" s="169">
        <v>0</v>
      </c>
      <c r="M41" s="169">
        <v>309980.90000000002</v>
      </c>
      <c r="N41" s="169"/>
      <c r="O41" s="169"/>
      <c r="P41" s="169"/>
      <c r="Q41" s="169">
        <f t="shared" si="16"/>
        <v>309980.90000000002</v>
      </c>
      <c r="R41" s="169">
        <f t="shared" si="20"/>
        <v>0</v>
      </c>
      <c r="S41" s="169">
        <f t="shared" si="20"/>
        <v>309980.90000000002</v>
      </c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</row>
    <row r="42" spans="1:31" s="9" customFormat="1" ht="20.25">
      <c r="A42" s="63"/>
      <c r="B42" s="36" t="s">
        <v>7</v>
      </c>
      <c r="C42" s="36"/>
      <c r="D42" s="320"/>
      <c r="E42" s="320"/>
      <c r="F42" s="320"/>
      <c r="G42" s="320"/>
      <c r="H42" s="320"/>
      <c r="I42" s="36"/>
      <c r="J42" s="122"/>
      <c r="K42" s="165">
        <f>K49+K48+K47+K50+K51</f>
        <v>92666.9</v>
      </c>
      <c r="L42" s="165">
        <f t="shared" ref="L42:AE42" si="21">L49+L48+L47+L50+L51</f>
        <v>91100</v>
      </c>
      <c r="M42" s="165">
        <f t="shared" si="21"/>
        <v>1566.9</v>
      </c>
      <c r="N42" s="165">
        <f>N49+N48+N47+N50+N51</f>
        <v>130741.6</v>
      </c>
      <c r="O42" s="165">
        <f t="shared" si="21"/>
        <v>0</v>
      </c>
      <c r="P42" s="165">
        <f t="shared" si="21"/>
        <v>130741.6</v>
      </c>
      <c r="Q42" s="165">
        <f>Q49+Q48+Q47+Q50+Q51</f>
        <v>240397.69999999998</v>
      </c>
      <c r="R42" s="165">
        <f t="shared" si="21"/>
        <v>112362.4</v>
      </c>
      <c r="S42" s="165">
        <f>S49+S48+S47+S50+S51</f>
        <v>128035.30000000002</v>
      </c>
      <c r="T42" s="165">
        <f t="shared" si="21"/>
        <v>0</v>
      </c>
      <c r="U42" s="165">
        <f t="shared" si="21"/>
        <v>0</v>
      </c>
      <c r="V42" s="165">
        <f t="shared" si="21"/>
        <v>0</v>
      </c>
      <c r="W42" s="165">
        <f t="shared" si="21"/>
        <v>0</v>
      </c>
      <c r="X42" s="165">
        <f t="shared" si="21"/>
        <v>0</v>
      </c>
      <c r="Y42" s="165">
        <f t="shared" si="21"/>
        <v>0</v>
      </c>
      <c r="Z42" s="165">
        <f t="shared" si="21"/>
        <v>43912.4</v>
      </c>
      <c r="AA42" s="165">
        <f t="shared" si="21"/>
        <v>39600</v>
      </c>
      <c r="AB42" s="165">
        <f t="shared" si="21"/>
        <v>4312.3999999999996</v>
      </c>
      <c r="AC42" s="165">
        <f t="shared" si="21"/>
        <v>0</v>
      </c>
      <c r="AD42" s="165">
        <f t="shared" si="21"/>
        <v>0</v>
      </c>
      <c r="AE42" s="165">
        <f t="shared" si="21"/>
        <v>0</v>
      </c>
    </row>
    <row r="43" spans="1:31" s="9" customFormat="1" ht="31.5">
      <c r="A43" s="100"/>
      <c r="B43" s="94" t="s">
        <v>453</v>
      </c>
      <c r="C43" s="94"/>
      <c r="D43" s="312"/>
      <c r="E43" s="312"/>
      <c r="F43" s="312"/>
      <c r="G43" s="312"/>
      <c r="H43" s="312"/>
      <c r="I43" s="98"/>
      <c r="J43" s="123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</row>
    <row r="44" spans="1:31" s="9" customFormat="1" ht="31.5">
      <c r="A44" s="99"/>
      <c r="B44" s="96" t="s">
        <v>454</v>
      </c>
      <c r="C44" s="96"/>
      <c r="D44" s="313"/>
      <c r="E44" s="313"/>
      <c r="F44" s="313"/>
      <c r="G44" s="313"/>
      <c r="H44" s="313"/>
      <c r="I44" s="97"/>
      <c r="J44" s="124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</row>
    <row r="45" spans="1:31" ht="47.25">
      <c r="A45" s="70"/>
      <c r="B45" s="107" t="s">
        <v>20</v>
      </c>
      <c r="C45" s="107"/>
      <c r="D45" s="314"/>
      <c r="E45" s="314"/>
      <c r="F45" s="314"/>
      <c r="G45" s="314"/>
      <c r="H45" s="314"/>
      <c r="I45" s="77"/>
      <c r="J45" s="73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</row>
    <row r="46" spans="1:31" ht="63">
      <c r="A46" s="70"/>
      <c r="B46" s="74" t="s">
        <v>40</v>
      </c>
      <c r="C46" s="74"/>
      <c r="D46" s="314"/>
      <c r="E46" s="314"/>
      <c r="F46" s="314"/>
      <c r="G46" s="314"/>
      <c r="H46" s="314"/>
      <c r="I46" s="74"/>
      <c r="J46" s="107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</row>
    <row r="47" spans="1:31" s="3" customFormat="1" ht="47.25">
      <c r="A47" s="59" t="s">
        <v>259</v>
      </c>
      <c r="B47" s="390" t="s">
        <v>490</v>
      </c>
      <c r="C47" s="391" t="s">
        <v>621</v>
      </c>
      <c r="D47" s="283" t="s">
        <v>556</v>
      </c>
      <c r="E47" s="283" t="s">
        <v>571</v>
      </c>
      <c r="F47" s="283" t="s">
        <v>572</v>
      </c>
      <c r="G47" s="283" t="s">
        <v>574</v>
      </c>
      <c r="H47" s="283" t="s">
        <v>567</v>
      </c>
      <c r="I47" s="89" t="s">
        <v>539</v>
      </c>
      <c r="J47" s="87" t="s">
        <v>484</v>
      </c>
      <c r="K47" s="169">
        <f>L47+M47</f>
        <v>92020.2</v>
      </c>
      <c r="L47" s="169">
        <v>91100</v>
      </c>
      <c r="M47" s="169">
        <v>920.2</v>
      </c>
      <c r="N47" s="169">
        <v>68845.600000000006</v>
      </c>
      <c r="O47" s="169">
        <v>0</v>
      </c>
      <c r="P47" s="169">
        <v>68845.600000000006</v>
      </c>
      <c r="Q47" s="169">
        <f t="shared" ref="Q47:S48" si="22">K47+N47</f>
        <v>160865.79999999999</v>
      </c>
      <c r="R47" s="169">
        <f t="shared" si="22"/>
        <v>91100</v>
      </c>
      <c r="S47" s="169">
        <f t="shared" si="22"/>
        <v>69765.8</v>
      </c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</row>
    <row r="48" spans="1:31" ht="47.25">
      <c r="A48" s="59" t="s">
        <v>260</v>
      </c>
      <c r="B48" s="392" t="s">
        <v>113</v>
      </c>
      <c r="C48" s="391" t="s">
        <v>621</v>
      </c>
      <c r="D48" s="389" t="s">
        <v>556</v>
      </c>
      <c r="E48" s="389" t="s">
        <v>571</v>
      </c>
      <c r="F48" s="389" t="s">
        <v>572</v>
      </c>
      <c r="G48" s="389" t="s">
        <v>574</v>
      </c>
      <c r="H48" s="389" t="s">
        <v>567</v>
      </c>
      <c r="I48" s="113" t="s">
        <v>534</v>
      </c>
      <c r="J48" s="87"/>
      <c r="K48" s="169">
        <f>L48+M48</f>
        <v>458.1</v>
      </c>
      <c r="L48" s="169">
        <v>0</v>
      </c>
      <c r="M48" s="169">
        <v>458.1</v>
      </c>
      <c r="N48" s="169">
        <f>O48+P48</f>
        <v>14438.7</v>
      </c>
      <c r="O48" s="169">
        <v>0</v>
      </c>
      <c r="P48" s="169">
        <v>14438.7</v>
      </c>
      <c r="Q48" s="169">
        <f t="shared" si="22"/>
        <v>14896.800000000001</v>
      </c>
      <c r="R48" s="169">
        <f t="shared" si="22"/>
        <v>0</v>
      </c>
      <c r="S48" s="169">
        <f>M48+P48</f>
        <v>14896.800000000001</v>
      </c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</row>
    <row r="49" spans="1:31" s="8" customFormat="1" ht="47.25">
      <c r="A49" s="61" t="s">
        <v>261</v>
      </c>
      <c r="B49" s="295" t="s">
        <v>190</v>
      </c>
      <c r="C49" s="391" t="s">
        <v>621</v>
      </c>
      <c r="D49" s="389" t="s">
        <v>556</v>
      </c>
      <c r="E49" s="389" t="s">
        <v>557</v>
      </c>
      <c r="F49" s="389" t="s">
        <v>569</v>
      </c>
      <c r="G49" s="389" t="s">
        <v>575</v>
      </c>
      <c r="H49" s="389" t="s">
        <v>567</v>
      </c>
      <c r="I49" s="119" t="s">
        <v>534</v>
      </c>
      <c r="J49" s="88" t="s">
        <v>486</v>
      </c>
      <c r="K49" s="169">
        <f t="shared" ref="K49" si="23">L49+M49</f>
        <v>188.6</v>
      </c>
      <c r="L49" s="169">
        <v>0</v>
      </c>
      <c r="M49" s="169">
        <v>188.6</v>
      </c>
      <c r="N49" s="169">
        <f t="shared" ref="N49:N52" si="24">O49+P49</f>
        <v>4299.3999999999996</v>
      </c>
      <c r="O49" s="169">
        <v>0</v>
      </c>
      <c r="P49" s="169">
        <v>4299.3999999999996</v>
      </c>
      <c r="Q49" s="172">
        <v>21477.200000000001</v>
      </c>
      <c r="R49" s="172">
        <v>21262.400000000001</v>
      </c>
      <c r="S49" s="172">
        <v>214.79999999999998</v>
      </c>
      <c r="T49" s="172"/>
      <c r="U49" s="172"/>
      <c r="V49" s="172"/>
      <c r="W49" s="172"/>
      <c r="X49" s="172"/>
      <c r="Y49" s="172"/>
      <c r="Z49" s="172">
        <v>43912.4</v>
      </c>
      <c r="AA49" s="172">
        <v>39600</v>
      </c>
      <c r="AB49" s="172">
        <v>4312.3999999999996</v>
      </c>
      <c r="AC49" s="169"/>
      <c r="AD49" s="169"/>
      <c r="AE49" s="169"/>
    </row>
    <row r="50" spans="1:31" s="8" customFormat="1" ht="47.25" hidden="1">
      <c r="A50" s="59" t="s">
        <v>262</v>
      </c>
      <c r="B50" s="295" t="s">
        <v>197</v>
      </c>
      <c r="C50" s="391" t="s">
        <v>621</v>
      </c>
      <c r="D50" s="389"/>
      <c r="E50" s="389"/>
      <c r="F50" s="389"/>
      <c r="G50" s="389"/>
      <c r="H50" s="389"/>
      <c r="I50" s="30"/>
      <c r="J50" s="88"/>
      <c r="K50" s="169"/>
      <c r="L50" s="169"/>
      <c r="M50" s="169"/>
      <c r="N50" s="169">
        <f t="shared" si="24"/>
        <v>0</v>
      </c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</row>
    <row r="51" spans="1:31" s="8" customFormat="1" ht="47.25">
      <c r="A51" s="59" t="s">
        <v>262</v>
      </c>
      <c r="B51" s="295" t="s">
        <v>521</v>
      </c>
      <c r="C51" s="391"/>
      <c r="D51" s="389" t="s">
        <v>556</v>
      </c>
      <c r="E51" s="389" t="s">
        <v>571</v>
      </c>
      <c r="F51" s="389" t="s">
        <v>572</v>
      </c>
      <c r="G51" s="389" t="s">
        <v>573</v>
      </c>
      <c r="H51" s="389" t="s">
        <v>567</v>
      </c>
      <c r="I51" s="30" t="s">
        <v>534</v>
      </c>
      <c r="J51" s="88"/>
      <c r="K51" s="169"/>
      <c r="L51" s="169"/>
      <c r="M51" s="169"/>
      <c r="N51" s="242">
        <f t="shared" si="24"/>
        <v>43157.9</v>
      </c>
      <c r="O51" s="242">
        <v>0</v>
      </c>
      <c r="P51" s="242">
        <v>43157.9</v>
      </c>
      <c r="Q51" s="169">
        <f>K51+N51</f>
        <v>43157.9</v>
      </c>
      <c r="R51" s="169">
        <f t="shared" ref="R51:S51" si="25">L51+O51</f>
        <v>0</v>
      </c>
      <c r="S51" s="169">
        <f t="shared" si="25"/>
        <v>43157.9</v>
      </c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</row>
    <row r="52" spans="1:31" s="241" customFormat="1" ht="18" customHeight="1">
      <c r="A52" s="65"/>
      <c r="B52" s="393" t="s">
        <v>17</v>
      </c>
      <c r="C52" s="393"/>
      <c r="D52" s="328"/>
      <c r="E52" s="328"/>
      <c r="F52" s="328"/>
      <c r="G52" s="328"/>
      <c r="H52" s="328"/>
      <c r="I52" s="90"/>
      <c r="J52" s="121"/>
      <c r="K52" s="197"/>
      <c r="L52" s="197"/>
      <c r="M52" s="197"/>
      <c r="N52" s="243">
        <f t="shared" si="24"/>
        <v>43157.9</v>
      </c>
      <c r="O52" s="243">
        <v>0</v>
      </c>
      <c r="P52" s="243">
        <v>43157.9</v>
      </c>
      <c r="Q52" s="197">
        <f>K52+N52</f>
        <v>43157.9</v>
      </c>
      <c r="R52" s="197">
        <f t="shared" ref="R52" si="26">L52+O52</f>
        <v>0</v>
      </c>
      <c r="S52" s="197">
        <f t="shared" ref="S52" si="27">M52+P52</f>
        <v>43157.9</v>
      </c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</row>
    <row r="53" spans="1:31" s="9" customFormat="1" ht="20.25">
      <c r="A53" s="63"/>
      <c r="B53" s="38" t="s">
        <v>8</v>
      </c>
      <c r="C53" s="38"/>
      <c r="D53" s="311"/>
      <c r="E53" s="311"/>
      <c r="F53" s="311"/>
      <c r="G53" s="311"/>
      <c r="H53" s="311"/>
      <c r="I53" s="32"/>
      <c r="J53" s="115"/>
      <c r="K53" s="165">
        <f>K57+K60+K62+K63+K64+K65+K66+K67+K68+K120</f>
        <v>738111.4</v>
      </c>
      <c r="L53" s="165">
        <f t="shared" ref="L53:AE53" si="28">L57+L60+L62+L63+L64+L65+L66+L67+L68+L120</f>
        <v>490648.90000000008</v>
      </c>
      <c r="M53" s="165">
        <f t="shared" si="28"/>
        <v>247462.5</v>
      </c>
      <c r="N53" s="165">
        <f t="shared" si="28"/>
        <v>8620</v>
      </c>
      <c r="O53" s="165">
        <f t="shared" si="28"/>
        <v>0</v>
      </c>
      <c r="P53" s="165">
        <f t="shared" si="28"/>
        <v>8620</v>
      </c>
      <c r="Q53" s="165">
        <f>Q57+Q60+Q62+Q63+Q64+Q65+Q66+Q67+Q68+Q120</f>
        <v>746731.39999999991</v>
      </c>
      <c r="R53" s="165">
        <f t="shared" si="28"/>
        <v>490648.9</v>
      </c>
      <c r="S53" s="165">
        <f t="shared" si="28"/>
        <v>256082.49999999997</v>
      </c>
      <c r="T53" s="165">
        <f t="shared" si="28"/>
        <v>690795.39999999991</v>
      </c>
      <c r="U53" s="165">
        <f t="shared" si="28"/>
        <v>675234.5</v>
      </c>
      <c r="V53" s="165">
        <f t="shared" si="28"/>
        <v>15560.899999999998</v>
      </c>
      <c r="W53" s="165">
        <f t="shared" si="28"/>
        <v>1978.4000000000051</v>
      </c>
      <c r="X53" s="165">
        <f t="shared" si="28"/>
        <v>1933.8000000000065</v>
      </c>
      <c r="Y53" s="165">
        <f t="shared" si="28"/>
        <v>44.599999999999511</v>
      </c>
      <c r="Z53" s="165">
        <f t="shared" si="28"/>
        <v>692774.10000000009</v>
      </c>
      <c r="AA53" s="165">
        <f t="shared" si="28"/>
        <v>677168.60000000009</v>
      </c>
      <c r="AB53" s="165">
        <f t="shared" si="28"/>
        <v>15605.5</v>
      </c>
      <c r="AC53" s="165">
        <f t="shared" si="28"/>
        <v>431133.07496999996</v>
      </c>
      <c r="AD53" s="165">
        <f t="shared" si="28"/>
        <v>365214.9</v>
      </c>
      <c r="AE53" s="165">
        <f t="shared" si="28"/>
        <v>65918.2</v>
      </c>
    </row>
    <row r="54" spans="1:31" s="9" customFormat="1" ht="31.5">
      <c r="A54" s="100"/>
      <c r="B54" s="94" t="s">
        <v>437</v>
      </c>
      <c r="C54" s="94"/>
      <c r="D54" s="312"/>
      <c r="E54" s="312"/>
      <c r="F54" s="312"/>
      <c r="G54" s="312"/>
      <c r="H54" s="312"/>
      <c r="I54" s="101"/>
      <c r="J54" s="11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</row>
    <row r="55" spans="1:31" s="9" customFormat="1" ht="63">
      <c r="A55" s="99"/>
      <c r="B55" s="96" t="s">
        <v>438</v>
      </c>
      <c r="C55" s="96"/>
      <c r="D55" s="313"/>
      <c r="E55" s="313"/>
      <c r="F55" s="313"/>
      <c r="G55" s="313"/>
      <c r="H55" s="313"/>
      <c r="I55" s="102"/>
      <c r="J55" s="11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</row>
    <row r="56" spans="1:31" s="12" customFormat="1" ht="31.5" hidden="1">
      <c r="A56" s="75"/>
      <c r="B56" s="107" t="s">
        <v>51</v>
      </c>
      <c r="C56" s="365"/>
      <c r="D56" s="314"/>
      <c r="E56" s="314"/>
      <c r="F56" s="314"/>
      <c r="G56" s="314"/>
      <c r="H56" s="314"/>
      <c r="I56" s="77"/>
      <c r="J56" s="73"/>
      <c r="K56" s="170"/>
      <c r="L56" s="170"/>
      <c r="M56" s="170"/>
      <c r="N56" s="170"/>
      <c r="O56" s="170"/>
      <c r="P56" s="170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</row>
    <row r="57" spans="1:31" s="13" customFormat="1" ht="47.25" hidden="1">
      <c r="A57" s="64" t="s">
        <v>500</v>
      </c>
      <c r="B57" s="39" t="s">
        <v>54</v>
      </c>
      <c r="C57" s="366"/>
      <c r="D57" s="322"/>
      <c r="E57" s="322"/>
      <c r="F57" s="322"/>
      <c r="G57" s="322"/>
      <c r="H57" s="322"/>
      <c r="I57" s="86" t="s">
        <v>536</v>
      </c>
      <c r="J57" s="125">
        <v>2700</v>
      </c>
      <c r="K57" s="172">
        <v>2900</v>
      </c>
      <c r="L57" s="172">
        <v>0</v>
      </c>
      <c r="M57" s="169">
        <v>2900</v>
      </c>
      <c r="N57" s="169">
        <v>-2900</v>
      </c>
      <c r="O57" s="169">
        <v>0</v>
      </c>
      <c r="P57" s="169">
        <v>-2900</v>
      </c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72"/>
      <c r="AC57" s="172"/>
      <c r="AD57" s="172"/>
      <c r="AE57" s="172"/>
    </row>
    <row r="58" spans="1:31" ht="47.25">
      <c r="A58" s="70"/>
      <c r="B58" s="107" t="s">
        <v>20</v>
      </c>
      <c r="C58" s="107"/>
      <c r="D58" s="314"/>
      <c r="E58" s="314"/>
      <c r="F58" s="314"/>
      <c r="G58" s="314"/>
      <c r="H58" s="314"/>
      <c r="I58" s="293"/>
      <c r="J58" s="73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</row>
    <row r="59" spans="1:31" s="13" customFormat="1" ht="63">
      <c r="A59" s="76"/>
      <c r="B59" s="74" t="s">
        <v>40</v>
      </c>
      <c r="C59" s="74"/>
      <c r="D59" s="314"/>
      <c r="E59" s="314"/>
      <c r="F59" s="314"/>
      <c r="G59" s="314"/>
      <c r="H59" s="314"/>
      <c r="I59" s="74"/>
      <c r="J59" s="107"/>
      <c r="K59" s="173"/>
      <c r="L59" s="173"/>
      <c r="M59" s="173"/>
      <c r="N59" s="173"/>
      <c r="O59" s="173"/>
      <c r="P59" s="173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</row>
    <row r="60" spans="1:31" s="13" customFormat="1" ht="47.25">
      <c r="A60" s="64" t="s">
        <v>263</v>
      </c>
      <c r="B60" s="40" t="s">
        <v>459</v>
      </c>
      <c r="C60" s="40"/>
      <c r="D60" s="322" t="s">
        <v>556</v>
      </c>
      <c r="E60" s="322" t="s">
        <v>576</v>
      </c>
      <c r="F60" s="322" t="s">
        <v>572</v>
      </c>
      <c r="G60" s="322" t="s">
        <v>577</v>
      </c>
      <c r="H60" s="322" t="s">
        <v>567</v>
      </c>
      <c r="I60" s="86" t="s">
        <v>536</v>
      </c>
      <c r="J60" s="125"/>
      <c r="K60" s="174">
        <v>233255.4</v>
      </c>
      <c r="L60" s="174">
        <v>0</v>
      </c>
      <c r="M60" s="174">
        <v>233255.4</v>
      </c>
      <c r="N60" s="175"/>
      <c r="O60" s="175"/>
      <c r="P60" s="175"/>
      <c r="Q60" s="174">
        <v>233255.4</v>
      </c>
      <c r="R60" s="169">
        <f>L60+O60</f>
        <v>0</v>
      </c>
      <c r="S60" s="174">
        <v>233255.4</v>
      </c>
      <c r="T60" s="174"/>
      <c r="U60" s="174"/>
      <c r="V60" s="174"/>
      <c r="W60" s="174"/>
      <c r="X60" s="174"/>
      <c r="Y60" s="174"/>
      <c r="Z60" s="172"/>
      <c r="AA60" s="172"/>
      <c r="AB60" s="172"/>
      <c r="AC60" s="172">
        <f>AD60+AE60</f>
        <v>57500</v>
      </c>
      <c r="AD60" s="172">
        <v>0</v>
      </c>
      <c r="AE60" s="172">
        <v>57500</v>
      </c>
    </row>
    <row r="61" spans="1:31" s="16" customFormat="1" ht="18" customHeight="1">
      <c r="A61" s="67"/>
      <c r="B61" s="395" t="s">
        <v>17</v>
      </c>
      <c r="C61" s="395"/>
      <c r="D61" s="376"/>
      <c r="E61" s="376"/>
      <c r="F61" s="376"/>
      <c r="G61" s="376"/>
      <c r="H61" s="323"/>
      <c r="I61" s="265"/>
      <c r="J61" s="126"/>
      <c r="K61" s="176">
        <v>233255.4</v>
      </c>
      <c r="L61" s="176">
        <v>0</v>
      </c>
      <c r="M61" s="176">
        <v>233255.4</v>
      </c>
      <c r="N61" s="177"/>
      <c r="O61" s="177"/>
      <c r="P61" s="177"/>
      <c r="Q61" s="176">
        <v>233255.4</v>
      </c>
      <c r="R61" s="176">
        <v>0</v>
      </c>
      <c r="S61" s="176">
        <v>233255.4</v>
      </c>
      <c r="T61" s="176"/>
      <c r="U61" s="176"/>
      <c r="V61" s="176"/>
      <c r="W61" s="176"/>
      <c r="X61" s="176"/>
      <c r="Y61" s="176"/>
      <c r="Z61" s="178"/>
      <c r="AA61" s="178"/>
      <c r="AB61" s="178"/>
      <c r="AC61" s="178"/>
      <c r="AD61" s="178"/>
      <c r="AE61" s="178"/>
    </row>
    <row r="62" spans="1:31" s="13" customFormat="1" ht="78.75" hidden="1">
      <c r="A62" s="57" t="s">
        <v>265</v>
      </c>
      <c r="B62" s="40" t="s">
        <v>194</v>
      </c>
      <c r="C62" s="40"/>
      <c r="D62" s="322"/>
      <c r="E62" s="322"/>
      <c r="F62" s="322"/>
      <c r="G62" s="322"/>
      <c r="H62" s="322"/>
      <c r="I62" s="86" t="s">
        <v>541</v>
      </c>
      <c r="J62" s="92" t="s">
        <v>480</v>
      </c>
      <c r="K62" s="175"/>
      <c r="L62" s="175"/>
      <c r="M62" s="175"/>
      <c r="N62" s="174"/>
      <c r="O62" s="174"/>
      <c r="P62" s="174"/>
      <c r="Q62" s="174"/>
      <c r="R62" s="169"/>
      <c r="S62" s="174"/>
      <c r="T62" s="174"/>
      <c r="U62" s="174"/>
      <c r="V62" s="174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1:31" s="1" customFormat="1" ht="63">
      <c r="A63" s="57" t="s">
        <v>500</v>
      </c>
      <c r="B63" s="39" t="s">
        <v>18</v>
      </c>
      <c r="C63" s="39" t="s">
        <v>634</v>
      </c>
      <c r="D63" s="322" t="s">
        <v>556</v>
      </c>
      <c r="E63" s="322" t="s">
        <v>576</v>
      </c>
      <c r="F63" s="322" t="s">
        <v>558</v>
      </c>
      <c r="G63" s="322" t="s">
        <v>578</v>
      </c>
      <c r="H63" s="324" t="s">
        <v>567</v>
      </c>
      <c r="I63" s="86" t="s">
        <v>535</v>
      </c>
      <c r="J63" s="92" t="s">
        <v>478</v>
      </c>
      <c r="K63" s="180">
        <v>223200</v>
      </c>
      <c r="L63" s="180">
        <v>218172.2</v>
      </c>
      <c r="M63" s="180">
        <v>5027.8</v>
      </c>
      <c r="N63" s="179"/>
      <c r="O63" s="179"/>
      <c r="P63" s="179"/>
      <c r="Q63" s="174">
        <f>R63+S63</f>
        <v>223200</v>
      </c>
      <c r="R63" s="169">
        <f>L63+O63</f>
        <v>218172.2</v>
      </c>
      <c r="S63" s="180">
        <v>5027.8</v>
      </c>
      <c r="T63" s="180">
        <v>243195.9</v>
      </c>
      <c r="U63" s="180">
        <v>237717.6</v>
      </c>
      <c r="V63" s="180">
        <v>5478.3</v>
      </c>
      <c r="W63" s="180"/>
      <c r="X63" s="180"/>
      <c r="Y63" s="180"/>
      <c r="Z63" s="180">
        <v>243195.9</v>
      </c>
      <c r="AA63" s="180">
        <v>237717.6</v>
      </c>
      <c r="AB63" s="180">
        <v>5478.3</v>
      </c>
      <c r="AC63" s="180"/>
      <c r="AD63" s="180"/>
      <c r="AE63" s="180"/>
    </row>
    <row r="64" spans="1:31" s="1" customFormat="1" ht="83.25" customHeight="1">
      <c r="A64" s="57" t="s">
        <v>264</v>
      </c>
      <c r="B64" s="39" t="s">
        <v>19</v>
      </c>
      <c r="C64" s="39" t="s">
        <v>634</v>
      </c>
      <c r="D64" s="322" t="s">
        <v>556</v>
      </c>
      <c r="E64" s="322" t="s">
        <v>576</v>
      </c>
      <c r="F64" s="322" t="s">
        <v>558</v>
      </c>
      <c r="G64" s="322" t="s">
        <v>578</v>
      </c>
      <c r="H64" s="324" t="s">
        <v>567</v>
      </c>
      <c r="I64" s="86" t="s">
        <v>537</v>
      </c>
      <c r="J64" s="92" t="s">
        <v>479</v>
      </c>
      <c r="K64" s="179"/>
      <c r="L64" s="179"/>
      <c r="M64" s="179"/>
      <c r="N64" s="179"/>
      <c r="O64" s="179"/>
      <c r="P64" s="179"/>
      <c r="Q64" s="180"/>
      <c r="R64" s="180"/>
      <c r="S64" s="180"/>
      <c r="T64" s="180">
        <v>139080</v>
      </c>
      <c r="U64" s="180">
        <v>135948</v>
      </c>
      <c r="V64" s="180">
        <v>3132</v>
      </c>
      <c r="W64" s="180"/>
      <c r="X64" s="180"/>
      <c r="Y64" s="180"/>
      <c r="Z64" s="180">
        <v>139080</v>
      </c>
      <c r="AA64" s="180">
        <v>135948</v>
      </c>
      <c r="AB64" s="180">
        <v>3132</v>
      </c>
      <c r="AC64" s="180">
        <v>146402.27497</v>
      </c>
      <c r="AD64" s="180">
        <v>143103.6</v>
      </c>
      <c r="AE64" s="180">
        <v>3298.7</v>
      </c>
    </row>
    <row r="65" spans="1:31" s="1" customFormat="1" ht="94.5" hidden="1">
      <c r="A65" s="57" t="s">
        <v>267</v>
      </c>
      <c r="B65" s="41" t="s">
        <v>250</v>
      </c>
      <c r="C65" s="366"/>
      <c r="D65" s="324"/>
      <c r="E65" s="324"/>
      <c r="F65" s="324"/>
      <c r="G65" s="324"/>
      <c r="H65" s="324"/>
      <c r="I65" s="86"/>
      <c r="J65" s="127"/>
      <c r="K65" s="180">
        <v>32698.799999999999</v>
      </c>
      <c r="L65" s="180">
        <v>31962.2</v>
      </c>
      <c r="M65" s="180">
        <v>736.6</v>
      </c>
      <c r="N65" s="180">
        <f>-K65</f>
        <v>-32698.799999999999</v>
      </c>
      <c r="O65" s="180">
        <f t="shared" ref="O65:P65" si="29">-L65</f>
        <v>-31962.2</v>
      </c>
      <c r="P65" s="180">
        <f t="shared" si="29"/>
        <v>-736.6</v>
      </c>
      <c r="Q65" s="180"/>
      <c r="R65" s="169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</row>
    <row r="66" spans="1:31" s="1" customFormat="1" ht="94.5" hidden="1">
      <c r="A66" s="57" t="s">
        <v>268</v>
      </c>
      <c r="B66" s="41" t="s">
        <v>248</v>
      </c>
      <c r="C66" s="366"/>
      <c r="D66" s="324"/>
      <c r="E66" s="324"/>
      <c r="F66" s="324"/>
      <c r="G66" s="324"/>
      <c r="H66" s="324"/>
      <c r="I66" s="86"/>
      <c r="J66" s="127"/>
      <c r="K66" s="179"/>
      <c r="L66" s="179"/>
      <c r="M66" s="179"/>
      <c r="N66" s="179"/>
      <c r="O66" s="179"/>
      <c r="P66" s="179"/>
      <c r="Q66" s="180"/>
      <c r="R66" s="180"/>
      <c r="S66" s="180"/>
      <c r="T66" s="169">
        <v>17385</v>
      </c>
      <c r="U66" s="169">
        <v>16992.400000000001</v>
      </c>
      <c r="V66" s="169">
        <v>392.6</v>
      </c>
      <c r="W66" s="180">
        <f>-T66</f>
        <v>-17385</v>
      </c>
      <c r="X66" s="180">
        <f t="shared" ref="X66:Y66" si="30">-U66</f>
        <v>-16992.400000000001</v>
      </c>
      <c r="Y66" s="180">
        <f t="shared" si="30"/>
        <v>-392.6</v>
      </c>
      <c r="Z66" s="180"/>
      <c r="AA66" s="180"/>
      <c r="AB66" s="180"/>
      <c r="AC66" s="180"/>
      <c r="AD66" s="180"/>
      <c r="AE66" s="180"/>
    </row>
    <row r="67" spans="1:31" s="1" customFormat="1" ht="94.5" hidden="1">
      <c r="A67" s="57" t="s">
        <v>269</v>
      </c>
      <c r="B67" s="41" t="s">
        <v>249</v>
      </c>
      <c r="C67" s="366"/>
      <c r="D67" s="324"/>
      <c r="E67" s="324"/>
      <c r="F67" s="324"/>
      <c r="G67" s="324"/>
      <c r="H67" s="324"/>
      <c r="I67" s="86"/>
      <c r="J67" s="127"/>
      <c r="K67" s="169">
        <v>16740</v>
      </c>
      <c r="L67" s="169">
        <v>16362.9</v>
      </c>
      <c r="M67" s="169">
        <v>377.1</v>
      </c>
      <c r="N67" s="169">
        <f>-K67</f>
        <v>-16740</v>
      </c>
      <c r="O67" s="169">
        <f t="shared" ref="O67:P67" si="31">-L67</f>
        <v>-16362.9</v>
      </c>
      <c r="P67" s="169">
        <f t="shared" si="31"/>
        <v>-377.1</v>
      </c>
      <c r="Q67" s="180"/>
      <c r="R67" s="169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</row>
    <row r="68" spans="1:31" s="25" customFormat="1" ht="64.5" customHeight="1">
      <c r="A68" s="42"/>
      <c r="B68" s="42" t="s">
        <v>55</v>
      </c>
      <c r="C68" s="416" t="s">
        <v>634</v>
      </c>
      <c r="D68" s="325" t="s">
        <v>556</v>
      </c>
      <c r="E68" s="325" t="s">
        <v>576</v>
      </c>
      <c r="F68" s="325" t="s">
        <v>558</v>
      </c>
      <c r="G68" s="325" t="s">
        <v>578</v>
      </c>
      <c r="H68" s="325" t="s">
        <v>567</v>
      </c>
      <c r="I68" s="294"/>
      <c r="J68" s="128"/>
      <c r="K68" s="182">
        <f t="shared" ref="K68:AB68" si="32">SUM(K69:K119)</f>
        <v>119882.29999999994</v>
      </c>
      <c r="L68" s="182">
        <f t="shared" si="32"/>
        <v>117181.80000000006</v>
      </c>
      <c r="M68" s="182">
        <f t="shared" si="32"/>
        <v>2700.5000000000009</v>
      </c>
      <c r="N68" s="182">
        <f t="shared" si="32"/>
        <v>0</v>
      </c>
      <c r="O68" s="182">
        <f t="shared" si="32"/>
        <v>0</v>
      </c>
      <c r="P68" s="182">
        <f t="shared" si="32"/>
        <v>0</v>
      </c>
      <c r="Q68" s="182">
        <f t="shared" si="32"/>
        <v>119882.29999999994</v>
      </c>
      <c r="R68" s="182">
        <f t="shared" si="32"/>
        <v>117181.80000000005</v>
      </c>
      <c r="S68" s="182">
        <f t="shared" si="32"/>
        <v>2700.5000000000009</v>
      </c>
      <c r="T68" s="182">
        <f t="shared" si="32"/>
        <v>86561.89999999998</v>
      </c>
      <c r="U68" s="182">
        <f t="shared" si="32"/>
        <v>84612.10000000002</v>
      </c>
      <c r="V68" s="182">
        <f t="shared" si="32"/>
        <v>1949.8</v>
      </c>
      <c r="W68" s="182">
        <f t="shared" si="32"/>
        <v>18286</v>
      </c>
      <c r="X68" s="182">
        <f t="shared" si="32"/>
        <v>17873.8</v>
      </c>
      <c r="Y68" s="182">
        <f t="shared" si="32"/>
        <v>412.2</v>
      </c>
      <c r="Z68" s="182">
        <f t="shared" si="32"/>
        <v>104848.2</v>
      </c>
      <c r="AA68" s="182">
        <f t="shared" si="32"/>
        <v>102486.20000000001</v>
      </c>
      <c r="AB68" s="182">
        <f t="shared" si="32"/>
        <v>2362</v>
      </c>
      <c r="AC68" s="182">
        <f t="shared" ref="AC68:AE68" si="33">SUM(AC69:AC119)</f>
        <v>67280.799999999988</v>
      </c>
      <c r="AD68" s="182">
        <f t="shared" si="33"/>
        <v>65765.600000000006</v>
      </c>
      <c r="AE68" s="182">
        <f t="shared" si="33"/>
        <v>1515.1999999999998</v>
      </c>
    </row>
    <row r="69" spans="1:31" s="1" customFormat="1" ht="20.25">
      <c r="A69" s="57" t="s">
        <v>265</v>
      </c>
      <c r="B69" s="396" t="s">
        <v>56</v>
      </c>
      <c r="C69" s="396"/>
      <c r="D69" s="397"/>
      <c r="E69" s="326"/>
      <c r="F69" s="326"/>
      <c r="G69" s="326"/>
      <c r="H69" s="326"/>
      <c r="I69" s="256">
        <v>2023</v>
      </c>
      <c r="J69" s="129"/>
      <c r="K69" s="180">
        <v>5209.3999999999996</v>
      </c>
      <c r="L69" s="180">
        <v>5092</v>
      </c>
      <c r="M69" s="180">
        <v>117.4</v>
      </c>
      <c r="N69" s="183"/>
      <c r="O69" s="183"/>
      <c r="P69" s="183"/>
      <c r="Q69" s="180">
        <v>5209.3999999999996</v>
      </c>
      <c r="R69" s="180">
        <v>5092</v>
      </c>
      <c r="S69" s="180">
        <v>117.4</v>
      </c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</row>
    <row r="70" spans="1:31" s="1" customFormat="1" ht="20.25">
      <c r="A70" s="57" t="s">
        <v>501</v>
      </c>
      <c r="B70" s="396" t="s">
        <v>57</v>
      </c>
      <c r="C70" s="396"/>
      <c r="D70" s="397"/>
      <c r="E70" s="326"/>
      <c r="F70" s="326"/>
      <c r="G70" s="326"/>
      <c r="H70" s="326"/>
      <c r="I70" s="256">
        <v>2023</v>
      </c>
      <c r="J70" s="129"/>
      <c r="K70" s="180">
        <v>5209.3999999999996</v>
      </c>
      <c r="L70" s="180">
        <v>5092</v>
      </c>
      <c r="M70" s="180">
        <v>117.4</v>
      </c>
      <c r="N70" s="183"/>
      <c r="O70" s="183"/>
      <c r="P70" s="183"/>
      <c r="Q70" s="180">
        <v>5209.3999999999996</v>
      </c>
      <c r="R70" s="180">
        <v>5092</v>
      </c>
      <c r="S70" s="180">
        <v>117.4</v>
      </c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</row>
    <row r="71" spans="1:31" s="1" customFormat="1" ht="20.25">
      <c r="A71" s="57" t="s">
        <v>266</v>
      </c>
      <c r="B71" s="396" t="s">
        <v>58</v>
      </c>
      <c r="C71" s="396"/>
      <c r="D71" s="397"/>
      <c r="E71" s="326"/>
      <c r="F71" s="326"/>
      <c r="G71" s="326"/>
      <c r="H71" s="326"/>
      <c r="I71" s="256">
        <v>2023</v>
      </c>
      <c r="J71" s="129"/>
      <c r="K71" s="180">
        <v>5209.3999999999996</v>
      </c>
      <c r="L71" s="180">
        <v>5092</v>
      </c>
      <c r="M71" s="180">
        <v>117.4</v>
      </c>
      <c r="N71" s="183"/>
      <c r="O71" s="183"/>
      <c r="P71" s="183"/>
      <c r="Q71" s="180">
        <v>5209.3999999999996</v>
      </c>
      <c r="R71" s="180">
        <v>5092</v>
      </c>
      <c r="S71" s="180">
        <v>117.4</v>
      </c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</row>
    <row r="72" spans="1:31" s="1" customFormat="1" ht="20.25">
      <c r="A72" s="57" t="s">
        <v>267</v>
      </c>
      <c r="B72" s="396" t="s">
        <v>59</v>
      </c>
      <c r="C72" s="396"/>
      <c r="D72" s="397"/>
      <c r="E72" s="326"/>
      <c r="F72" s="326"/>
      <c r="G72" s="326"/>
      <c r="H72" s="326"/>
      <c r="I72" s="256">
        <v>2023</v>
      </c>
      <c r="J72" s="129"/>
      <c r="K72" s="180">
        <v>5209.3999999999996</v>
      </c>
      <c r="L72" s="180">
        <v>5092</v>
      </c>
      <c r="M72" s="180">
        <v>117.4</v>
      </c>
      <c r="N72" s="183"/>
      <c r="O72" s="183"/>
      <c r="P72" s="183"/>
      <c r="Q72" s="180">
        <v>5209.3999999999996</v>
      </c>
      <c r="R72" s="180">
        <v>5092</v>
      </c>
      <c r="S72" s="180">
        <v>117.4</v>
      </c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</row>
    <row r="73" spans="1:31" s="1" customFormat="1" ht="20.25">
      <c r="A73" s="57" t="s">
        <v>268</v>
      </c>
      <c r="B73" s="396" t="s">
        <v>60</v>
      </c>
      <c r="C73" s="396"/>
      <c r="D73" s="397"/>
      <c r="E73" s="326"/>
      <c r="F73" s="326"/>
      <c r="G73" s="326"/>
      <c r="H73" s="326"/>
      <c r="I73" s="256">
        <v>2023</v>
      </c>
      <c r="J73" s="129"/>
      <c r="K73" s="180">
        <v>5209.3999999999996</v>
      </c>
      <c r="L73" s="180">
        <v>5092</v>
      </c>
      <c r="M73" s="180">
        <v>117.4</v>
      </c>
      <c r="N73" s="183"/>
      <c r="O73" s="183"/>
      <c r="P73" s="183"/>
      <c r="Q73" s="180">
        <v>5209.3999999999996</v>
      </c>
      <c r="R73" s="180">
        <v>5092</v>
      </c>
      <c r="S73" s="180">
        <v>117.4</v>
      </c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</row>
    <row r="74" spans="1:31" s="1" customFormat="1" ht="20.25">
      <c r="A74" s="57" t="s">
        <v>269</v>
      </c>
      <c r="B74" s="396" t="s">
        <v>61</v>
      </c>
      <c r="C74" s="396"/>
      <c r="D74" s="397"/>
      <c r="E74" s="326"/>
      <c r="F74" s="326"/>
      <c r="G74" s="326"/>
      <c r="H74" s="326"/>
      <c r="I74" s="256">
        <v>2023</v>
      </c>
      <c r="J74" s="129"/>
      <c r="K74" s="180">
        <v>5209.3999999999996</v>
      </c>
      <c r="L74" s="180">
        <v>5092</v>
      </c>
      <c r="M74" s="180">
        <v>117.4</v>
      </c>
      <c r="N74" s="180"/>
      <c r="O74" s="180"/>
      <c r="P74" s="180"/>
      <c r="Q74" s="180">
        <v>5209.3999999999996</v>
      </c>
      <c r="R74" s="180">
        <v>5092</v>
      </c>
      <c r="S74" s="180">
        <v>117.4</v>
      </c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</row>
    <row r="75" spans="1:31" s="1" customFormat="1" ht="20.25">
      <c r="A75" s="57" t="s">
        <v>270</v>
      </c>
      <c r="B75" s="396" t="s">
        <v>62</v>
      </c>
      <c r="C75" s="396"/>
      <c r="D75" s="397"/>
      <c r="E75" s="326"/>
      <c r="F75" s="326"/>
      <c r="G75" s="326"/>
      <c r="H75" s="326"/>
      <c r="I75" s="256">
        <v>2025</v>
      </c>
      <c r="J75" s="129"/>
      <c r="K75" s="180">
        <v>5209.3999999999996</v>
      </c>
      <c r="L75" s="180">
        <v>5092</v>
      </c>
      <c r="M75" s="180">
        <v>117.4</v>
      </c>
      <c r="N75" s="180">
        <v>-5209.3999999999996</v>
      </c>
      <c r="O75" s="180">
        <v>-5092</v>
      </c>
      <c r="P75" s="180">
        <v>-117.4</v>
      </c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>
        <v>5410.1</v>
      </c>
      <c r="AD75" s="180">
        <v>5288.3</v>
      </c>
      <c r="AE75" s="180">
        <v>121.8</v>
      </c>
    </row>
    <row r="76" spans="1:31" s="1" customFormat="1" ht="20.25">
      <c r="A76" s="57" t="s">
        <v>271</v>
      </c>
      <c r="B76" s="396" t="s">
        <v>63</v>
      </c>
      <c r="C76" s="396"/>
      <c r="D76" s="397"/>
      <c r="E76" s="326"/>
      <c r="F76" s="326"/>
      <c r="G76" s="326"/>
      <c r="H76" s="326"/>
      <c r="I76" s="256">
        <v>2023</v>
      </c>
      <c r="J76" s="129"/>
      <c r="K76" s="180">
        <v>10484.900000000001</v>
      </c>
      <c r="L76" s="180">
        <v>10248.700000000001</v>
      </c>
      <c r="M76" s="180">
        <v>236.2</v>
      </c>
      <c r="N76" s="180"/>
      <c r="O76" s="180"/>
      <c r="P76" s="180"/>
      <c r="Q76" s="180">
        <v>10484.900000000001</v>
      </c>
      <c r="R76" s="180">
        <v>10248.700000000001</v>
      </c>
      <c r="S76" s="180">
        <v>236.2</v>
      </c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</row>
    <row r="77" spans="1:31" s="1" customFormat="1" ht="20.25">
      <c r="A77" s="57" t="s">
        <v>502</v>
      </c>
      <c r="B77" s="396" t="s">
        <v>64</v>
      </c>
      <c r="C77" s="396"/>
      <c r="D77" s="397"/>
      <c r="E77" s="326"/>
      <c r="F77" s="326"/>
      <c r="G77" s="326"/>
      <c r="H77" s="326"/>
      <c r="I77" s="256">
        <v>2023</v>
      </c>
      <c r="J77" s="129"/>
      <c r="K77" s="180">
        <v>5209.3999999999996</v>
      </c>
      <c r="L77" s="180">
        <v>5092</v>
      </c>
      <c r="M77" s="180">
        <v>117.4</v>
      </c>
      <c r="N77" s="180"/>
      <c r="O77" s="180"/>
      <c r="P77" s="180"/>
      <c r="Q77" s="180">
        <v>5209.3999999999996</v>
      </c>
      <c r="R77" s="180">
        <v>5092</v>
      </c>
      <c r="S77" s="180">
        <v>117.4</v>
      </c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</row>
    <row r="78" spans="1:31" s="1" customFormat="1" ht="20.25">
      <c r="A78" s="57" t="s">
        <v>503</v>
      </c>
      <c r="B78" s="396" t="s">
        <v>65</v>
      </c>
      <c r="C78" s="396"/>
      <c r="D78" s="397"/>
      <c r="E78" s="326"/>
      <c r="F78" s="326"/>
      <c r="G78" s="326"/>
      <c r="H78" s="326"/>
      <c r="I78" s="256">
        <v>2023</v>
      </c>
      <c r="J78" s="129"/>
      <c r="K78" s="180">
        <v>5209.3999999999996</v>
      </c>
      <c r="L78" s="180">
        <v>5092</v>
      </c>
      <c r="M78" s="180">
        <v>117.4</v>
      </c>
      <c r="N78" s="180"/>
      <c r="O78" s="180"/>
      <c r="P78" s="180"/>
      <c r="Q78" s="180">
        <v>5209.3999999999996</v>
      </c>
      <c r="R78" s="180">
        <v>5092</v>
      </c>
      <c r="S78" s="180">
        <v>117.4</v>
      </c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</row>
    <row r="79" spans="1:31" s="1" customFormat="1" ht="20.25">
      <c r="A79" s="57" t="s">
        <v>504</v>
      </c>
      <c r="B79" s="396" t="s">
        <v>66</v>
      </c>
      <c r="C79" s="396"/>
      <c r="D79" s="397"/>
      <c r="E79" s="326"/>
      <c r="F79" s="326"/>
      <c r="G79" s="326"/>
      <c r="H79" s="326"/>
      <c r="I79" s="256">
        <v>2023</v>
      </c>
      <c r="J79" s="129"/>
      <c r="K79" s="180">
        <v>5209.3999999999996</v>
      </c>
      <c r="L79" s="180">
        <v>5092</v>
      </c>
      <c r="M79" s="180">
        <v>117.4</v>
      </c>
      <c r="N79" s="183"/>
      <c r="O79" s="183"/>
      <c r="P79" s="183"/>
      <c r="Q79" s="180">
        <v>5209.3999999999996</v>
      </c>
      <c r="R79" s="180">
        <v>5092</v>
      </c>
      <c r="S79" s="180">
        <v>117.4</v>
      </c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</row>
    <row r="80" spans="1:31" s="1" customFormat="1" ht="20.25">
      <c r="A80" s="57" t="s">
        <v>505</v>
      </c>
      <c r="B80" s="396" t="s">
        <v>67</v>
      </c>
      <c r="C80" s="396"/>
      <c r="D80" s="397"/>
      <c r="E80" s="326"/>
      <c r="F80" s="326"/>
      <c r="G80" s="326"/>
      <c r="H80" s="326"/>
      <c r="I80" s="256">
        <v>2023</v>
      </c>
      <c r="J80" s="129"/>
      <c r="K80" s="180">
        <v>5209.4000000000005</v>
      </c>
      <c r="L80" s="180">
        <v>5092.1000000000004</v>
      </c>
      <c r="M80" s="180">
        <v>117.3</v>
      </c>
      <c r="N80" s="183"/>
      <c r="O80" s="183"/>
      <c r="P80" s="183"/>
      <c r="Q80" s="180">
        <v>5209.4000000000005</v>
      </c>
      <c r="R80" s="180">
        <v>5092.1000000000004</v>
      </c>
      <c r="S80" s="180">
        <v>117.3</v>
      </c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32" s="13" customFormat="1" ht="20.25">
      <c r="A81" s="57" t="s">
        <v>506</v>
      </c>
      <c r="B81" s="396" t="s">
        <v>69</v>
      </c>
      <c r="C81" s="396"/>
      <c r="D81" s="397"/>
      <c r="E81" s="326"/>
      <c r="F81" s="326"/>
      <c r="G81" s="326"/>
      <c r="H81" s="326"/>
      <c r="I81" s="256">
        <v>2023</v>
      </c>
      <c r="J81" s="129"/>
      <c r="K81" s="180">
        <v>5209.4000000000005</v>
      </c>
      <c r="L81" s="180">
        <v>5092.1000000000004</v>
      </c>
      <c r="M81" s="180">
        <v>117.3</v>
      </c>
      <c r="N81" s="183"/>
      <c r="O81" s="183"/>
      <c r="P81" s="183"/>
      <c r="Q81" s="180">
        <v>5209.4000000000005</v>
      </c>
      <c r="R81" s="180">
        <v>5092.1000000000004</v>
      </c>
      <c r="S81" s="180">
        <v>117.3</v>
      </c>
      <c r="T81" s="180"/>
      <c r="U81" s="180"/>
      <c r="V81" s="180"/>
      <c r="W81" s="180"/>
      <c r="X81" s="180"/>
      <c r="Y81" s="180"/>
      <c r="Z81" s="174"/>
      <c r="AA81" s="174"/>
      <c r="AB81" s="174"/>
      <c r="AC81" s="174"/>
      <c r="AD81" s="174"/>
      <c r="AE81" s="174"/>
    </row>
    <row r="82" spans="1:32" s="13" customFormat="1" ht="20.25">
      <c r="A82" s="57" t="s">
        <v>507</v>
      </c>
      <c r="B82" s="396" t="s">
        <v>70</v>
      </c>
      <c r="C82" s="396"/>
      <c r="D82" s="397"/>
      <c r="E82" s="326"/>
      <c r="F82" s="326"/>
      <c r="G82" s="326"/>
      <c r="H82" s="326"/>
      <c r="I82" s="256">
        <v>2023</v>
      </c>
      <c r="J82" s="129"/>
      <c r="K82" s="180">
        <v>5209.4000000000005</v>
      </c>
      <c r="L82" s="180">
        <v>5092.1000000000004</v>
      </c>
      <c r="M82" s="180">
        <v>117.3</v>
      </c>
      <c r="N82" s="183"/>
      <c r="O82" s="183"/>
      <c r="P82" s="183"/>
      <c r="Q82" s="180">
        <v>5209.4000000000005</v>
      </c>
      <c r="R82" s="180">
        <v>5092.1000000000004</v>
      </c>
      <c r="S82" s="180">
        <v>117.3</v>
      </c>
      <c r="T82" s="180"/>
      <c r="U82" s="180"/>
      <c r="V82" s="180"/>
      <c r="W82" s="180"/>
      <c r="X82" s="180"/>
      <c r="Y82" s="180"/>
      <c r="Z82" s="174"/>
      <c r="AA82" s="174"/>
      <c r="AB82" s="174"/>
      <c r="AC82" s="174"/>
      <c r="AD82" s="174"/>
      <c r="AE82" s="174"/>
    </row>
    <row r="83" spans="1:32" s="13" customFormat="1" ht="20.25">
      <c r="A83" s="57" t="s">
        <v>508</v>
      </c>
      <c r="B83" s="396" t="s">
        <v>71</v>
      </c>
      <c r="C83" s="396"/>
      <c r="D83" s="397"/>
      <c r="E83" s="326"/>
      <c r="F83" s="326"/>
      <c r="G83" s="326"/>
      <c r="H83" s="326"/>
      <c r="I83" s="256">
        <v>2023</v>
      </c>
      <c r="J83" s="129"/>
      <c r="K83" s="180">
        <v>5209.4000000000005</v>
      </c>
      <c r="L83" s="180">
        <v>5092.1000000000004</v>
      </c>
      <c r="M83" s="180">
        <v>117.3</v>
      </c>
      <c r="N83" s="183"/>
      <c r="O83" s="183"/>
      <c r="P83" s="183"/>
      <c r="Q83" s="180">
        <v>5209.4000000000005</v>
      </c>
      <c r="R83" s="180">
        <v>5092.1000000000004</v>
      </c>
      <c r="S83" s="180">
        <v>117.3</v>
      </c>
      <c r="T83" s="180"/>
      <c r="U83" s="180"/>
      <c r="V83" s="180"/>
      <c r="W83" s="180"/>
      <c r="X83" s="180"/>
      <c r="Y83" s="180"/>
      <c r="Z83" s="174"/>
      <c r="AA83" s="174"/>
      <c r="AB83" s="174"/>
      <c r="AC83" s="174"/>
      <c r="AD83" s="174"/>
      <c r="AE83" s="174"/>
    </row>
    <row r="84" spans="1:32" s="13" customFormat="1" ht="20.25">
      <c r="A84" s="57" t="s">
        <v>509</v>
      </c>
      <c r="B84" s="396" t="s">
        <v>72</v>
      </c>
      <c r="C84" s="396"/>
      <c r="D84" s="397"/>
      <c r="E84" s="326"/>
      <c r="F84" s="326"/>
      <c r="G84" s="326"/>
      <c r="H84" s="326"/>
      <c r="I84" s="256">
        <v>2023</v>
      </c>
      <c r="J84" s="129"/>
      <c r="K84" s="180">
        <v>5209.4000000000005</v>
      </c>
      <c r="L84" s="180">
        <v>5092.1000000000004</v>
      </c>
      <c r="M84" s="180">
        <v>117.3</v>
      </c>
      <c r="N84" s="183"/>
      <c r="O84" s="183"/>
      <c r="P84" s="183"/>
      <c r="Q84" s="180">
        <v>5209.4000000000005</v>
      </c>
      <c r="R84" s="180">
        <v>5092.1000000000004</v>
      </c>
      <c r="S84" s="180">
        <v>117.3</v>
      </c>
      <c r="T84" s="180"/>
      <c r="U84" s="180"/>
      <c r="V84" s="180"/>
      <c r="W84" s="180"/>
      <c r="X84" s="180"/>
      <c r="Y84" s="180"/>
      <c r="Z84" s="174"/>
      <c r="AA84" s="174"/>
      <c r="AB84" s="174"/>
      <c r="AC84" s="174"/>
      <c r="AD84" s="174"/>
      <c r="AE84" s="174"/>
    </row>
    <row r="85" spans="1:32" s="13" customFormat="1" ht="20.25">
      <c r="A85" s="57" t="s">
        <v>510</v>
      </c>
      <c r="B85" s="396" t="s">
        <v>73</v>
      </c>
      <c r="C85" s="396"/>
      <c r="D85" s="397"/>
      <c r="E85" s="326"/>
      <c r="F85" s="326"/>
      <c r="G85" s="326"/>
      <c r="H85" s="326"/>
      <c r="I85" s="256">
        <v>2023</v>
      </c>
      <c r="J85" s="129"/>
      <c r="K85" s="180">
        <v>5209.4000000000005</v>
      </c>
      <c r="L85" s="180">
        <v>5092.1000000000004</v>
      </c>
      <c r="M85" s="180">
        <v>117.3</v>
      </c>
      <c r="N85" s="183"/>
      <c r="O85" s="183"/>
      <c r="P85" s="183"/>
      <c r="Q85" s="180">
        <v>5209.4000000000005</v>
      </c>
      <c r="R85" s="180">
        <v>5092.1000000000004</v>
      </c>
      <c r="S85" s="180">
        <v>117.3</v>
      </c>
      <c r="T85" s="180"/>
      <c r="U85" s="180"/>
      <c r="V85" s="180"/>
      <c r="W85" s="180"/>
      <c r="X85" s="180"/>
      <c r="Y85" s="180"/>
      <c r="Z85" s="174"/>
      <c r="AA85" s="174"/>
      <c r="AB85" s="174"/>
      <c r="AC85" s="174"/>
      <c r="AD85" s="174"/>
      <c r="AE85" s="174"/>
    </row>
    <row r="86" spans="1:32" s="13" customFormat="1" ht="20.25">
      <c r="A86" s="57" t="s">
        <v>511</v>
      </c>
      <c r="B86" s="396" t="s">
        <v>74</v>
      </c>
      <c r="C86" s="396"/>
      <c r="D86" s="397"/>
      <c r="E86" s="326"/>
      <c r="F86" s="326"/>
      <c r="G86" s="326"/>
      <c r="H86" s="326"/>
      <c r="I86" s="256">
        <v>2023</v>
      </c>
      <c r="J86" s="129"/>
      <c r="K86" s="180">
        <v>5209.4000000000005</v>
      </c>
      <c r="L86" s="180">
        <v>5092.1000000000004</v>
      </c>
      <c r="M86" s="180">
        <v>117.3</v>
      </c>
      <c r="N86" s="183"/>
      <c r="O86" s="183"/>
      <c r="P86" s="183"/>
      <c r="Q86" s="180">
        <v>5209.4000000000005</v>
      </c>
      <c r="R86" s="180">
        <v>5092.1000000000004</v>
      </c>
      <c r="S86" s="180">
        <v>117.3</v>
      </c>
      <c r="T86" s="180"/>
      <c r="U86" s="180"/>
      <c r="V86" s="180"/>
      <c r="W86" s="180"/>
      <c r="X86" s="180"/>
      <c r="Y86" s="180"/>
      <c r="Z86" s="174"/>
      <c r="AA86" s="174"/>
      <c r="AB86" s="174"/>
      <c r="AC86" s="174"/>
      <c r="AD86" s="174"/>
      <c r="AE86" s="174"/>
    </row>
    <row r="87" spans="1:32" s="13" customFormat="1" ht="20.25">
      <c r="A87" s="57" t="s">
        <v>272</v>
      </c>
      <c r="B87" s="396" t="s">
        <v>75</v>
      </c>
      <c r="C87" s="396"/>
      <c r="D87" s="397"/>
      <c r="E87" s="326"/>
      <c r="F87" s="326"/>
      <c r="G87" s="326"/>
      <c r="H87" s="326"/>
      <c r="I87" s="256">
        <v>2023</v>
      </c>
      <c r="J87" s="129"/>
      <c r="K87" s="180">
        <v>5209.4000000000005</v>
      </c>
      <c r="L87" s="180">
        <v>5092.1000000000004</v>
      </c>
      <c r="M87" s="180">
        <v>117.3</v>
      </c>
      <c r="N87" s="183"/>
      <c r="O87" s="183"/>
      <c r="P87" s="183"/>
      <c r="Q87" s="180">
        <v>5209.4000000000005</v>
      </c>
      <c r="R87" s="180">
        <v>5092.1000000000004</v>
      </c>
      <c r="S87" s="180">
        <v>117.3</v>
      </c>
      <c r="T87" s="180"/>
      <c r="U87" s="180"/>
      <c r="V87" s="180"/>
      <c r="W87" s="180"/>
      <c r="X87" s="180"/>
      <c r="Y87" s="180"/>
      <c r="Z87" s="174"/>
      <c r="AA87" s="174"/>
      <c r="AB87" s="174"/>
      <c r="AC87" s="174"/>
      <c r="AD87" s="174"/>
      <c r="AE87" s="174"/>
    </row>
    <row r="88" spans="1:32" s="13" customFormat="1" ht="20.25">
      <c r="A88" s="57" t="s">
        <v>273</v>
      </c>
      <c r="B88" s="396" t="s">
        <v>76</v>
      </c>
      <c r="C88" s="396"/>
      <c r="D88" s="397"/>
      <c r="E88" s="326"/>
      <c r="F88" s="326"/>
      <c r="G88" s="326"/>
      <c r="H88" s="326"/>
      <c r="I88" s="256">
        <v>2023</v>
      </c>
      <c r="J88" s="129"/>
      <c r="K88" s="180">
        <v>5209.4000000000005</v>
      </c>
      <c r="L88" s="180">
        <v>5092.1000000000004</v>
      </c>
      <c r="M88" s="180">
        <v>117.3</v>
      </c>
      <c r="N88" s="183"/>
      <c r="O88" s="183"/>
      <c r="P88" s="183"/>
      <c r="Q88" s="180">
        <v>5209.4000000000005</v>
      </c>
      <c r="R88" s="180">
        <v>5092.1000000000004</v>
      </c>
      <c r="S88" s="180">
        <v>117.3</v>
      </c>
      <c r="T88" s="180"/>
      <c r="U88" s="180"/>
      <c r="V88" s="180"/>
      <c r="W88" s="180"/>
      <c r="X88" s="180"/>
      <c r="Y88" s="180"/>
      <c r="Z88" s="174"/>
      <c r="AA88" s="174"/>
      <c r="AB88" s="174"/>
      <c r="AC88" s="174"/>
      <c r="AD88" s="174"/>
      <c r="AE88" s="174"/>
    </row>
    <row r="89" spans="1:32" s="13" customFormat="1" ht="20.25">
      <c r="A89" s="57" t="s">
        <v>274</v>
      </c>
      <c r="B89" s="396" t="s">
        <v>77</v>
      </c>
      <c r="C89" s="396"/>
      <c r="D89" s="397"/>
      <c r="E89" s="326"/>
      <c r="F89" s="326"/>
      <c r="G89" s="326"/>
      <c r="H89" s="326"/>
      <c r="I89" s="256">
        <v>2023</v>
      </c>
      <c r="J89" s="129"/>
      <c r="K89" s="180">
        <v>5209.4000000000005</v>
      </c>
      <c r="L89" s="180">
        <v>5092.1000000000004</v>
      </c>
      <c r="M89" s="180">
        <v>117.3</v>
      </c>
      <c r="N89" s="183"/>
      <c r="O89" s="183"/>
      <c r="P89" s="183"/>
      <c r="Q89" s="180">
        <v>5209.4000000000005</v>
      </c>
      <c r="R89" s="180">
        <v>5092.1000000000004</v>
      </c>
      <c r="S89" s="180">
        <v>117.3</v>
      </c>
      <c r="T89" s="180"/>
      <c r="U89" s="180"/>
      <c r="V89" s="180"/>
      <c r="W89" s="180"/>
      <c r="X89" s="180"/>
      <c r="Y89" s="180"/>
      <c r="Z89" s="174"/>
      <c r="AA89" s="174"/>
      <c r="AB89" s="174"/>
      <c r="AC89" s="174"/>
      <c r="AD89" s="174"/>
      <c r="AE89" s="174"/>
    </row>
    <row r="90" spans="1:32" s="13" customFormat="1" ht="20.25">
      <c r="A90" s="57" t="s">
        <v>275</v>
      </c>
      <c r="B90" s="396" t="s">
        <v>209</v>
      </c>
      <c r="C90" s="396"/>
      <c r="D90" s="397"/>
      <c r="E90" s="326"/>
      <c r="F90" s="326"/>
      <c r="G90" s="326"/>
      <c r="H90" s="326"/>
      <c r="I90" s="256">
        <v>2023</v>
      </c>
      <c r="J90" s="129"/>
      <c r="K90" s="183"/>
      <c r="L90" s="183"/>
      <c r="M90" s="183"/>
      <c r="N90" s="180">
        <v>5209.4000000000005</v>
      </c>
      <c r="O90" s="180">
        <v>5092.1000000000004</v>
      </c>
      <c r="P90" s="180">
        <v>117.3</v>
      </c>
      <c r="Q90" s="180">
        <v>5209.4000000000005</v>
      </c>
      <c r="R90" s="169">
        <f>L90+O90</f>
        <v>5092.1000000000004</v>
      </c>
      <c r="S90" s="180">
        <v>117.3</v>
      </c>
      <c r="T90" s="169">
        <v>5410.1</v>
      </c>
      <c r="U90" s="169">
        <v>5288.3</v>
      </c>
      <c r="V90" s="169">
        <v>121.8</v>
      </c>
      <c r="W90" s="180">
        <f>-T90</f>
        <v>-5410.1</v>
      </c>
      <c r="X90" s="180">
        <f t="shared" ref="X90:Y90" si="34">-U90</f>
        <v>-5288.3</v>
      </c>
      <c r="Y90" s="180">
        <f t="shared" si="34"/>
        <v>-121.8</v>
      </c>
      <c r="Z90" s="174"/>
      <c r="AA90" s="174"/>
      <c r="AB90" s="174"/>
      <c r="AC90" s="174"/>
      <c r="AD90" s="174"/>
      <c r="AE90" s="174"/>
    </row>
    <row r="91" spans="1:32" s="1" customFormat="1" ht="20.25">
      <c r="A91" s="57" t="s">
        <v>276</v>
      </c>
      <c r="B91" s="396" t="s">
        <v>68</v>
      </c>
      <c r="C91" s="396"/>
      <c r="D91" s="397"/>
      <c r="E91" s="326"/>
      <c r="F91" s="326"/>
      <c r="G91" s="326"/>
      <c r="H91" s="326"/>
      <c r="I91" s="256">
        <v>2024</v>
      </c>
      <c r="J91" s="129"/>
      <c r="K91" s="180">
        <v>5209.4000000000005</v>
      </c>
      <c r="L91" s="180">
        <v>5092.1000000000004</v>
      </c>
      <c r="M91" s="180">
        <v>117.3</v>
      </c>
      <c r="N91" s="180">
        <f>-K91</f>
        <v>-5209.4000000000005</v>
      </c>
      <c r="O91" s="180">
        <f t="shared" ref="O91:P91" si="35">-L91</f>
        <v>-5092.1000000000004</v>
      </c>
      <c r="P91" s="180">
        <f t="shared" si="35"/>
        <v>-117.3</v>
      </c>
      <c r="Q91" s="180"/>
      <c r="R91" s="169"/>
      <c r="S91" s="180"/>
      <c r="T91" s="180"/>
      <c r="U91" s="180"/>
      <c r="V91" s="180"/>
      <c r="W91" s="180">
        <v>5924</v>
      </c>
      <c r="X91" s="180">
        <v>5790.5</v>
      </c>
      <c r="Y91" s="180">
        <v>133.5</v>
      </c>
      <c r="Z91" s="180">
        <v>5924</v>
      </c>
      <c r="AA91" s="180">
        <v>5790.5</v>
      </c>
      <c r="AB91" s="180">
        <v>133.5</v>
      </c>
      <c r="AC91" s="180"/>
      <c r="AD91" s="180"/>
      <c r="AE91" s="180"/>
    </row>
    <row r="92" spans="1:32" s="13" customFormat="1" ht="20.25">
      <c r="A92" s="57" t="s">
        <v>277</v>
      </c>
      <c r="B92" s="396" t="s">
        <v>78</v>
      </c>
      <c r="C92" s="396"/>
      <c r="D92" s="397"/>
      <c r="E92" s="326"/>
      <c r="F92" s="326"/>
      <c r="G92" s="326"/>
      <c r="H92" s="326"/>
      <c r="I92" s="256">
        <v>2024</v>
      </c>
      <c r="J92" s="129"/>
      <c r="K92" s="183"/>
      <c r="L92" s="183"/>
      <c r="M92" s="183"/>
      <c r="N92" s="183"/>
      <c r="O92" s="183"/>
      <c r="P92" s="183"/>
      <c r="Q92" s="180"/>
      <c r="R92" s="180"/>
      <c r="S92" s="180"/>
      <c r="T92" s="180">
        <v>5410.0999999999995</v>
      </c>
      <c r="U92" s="180">
        <v>5288.2</v>
      </c>
      <c r="V92" s="180">
        <v>121.9</v>
      </c>
      <c r="W92" s="180"/>
      <c r="X92" s="180"/>
      <c r="Y92" s="180"/>
      <c r="Z92" s="180">
        <v>5410.2</v>
      </c>
      <c r="AA92" s="180">
        <v>5288.3</v>
      </c>
      <c r="AB92" s="180">
        <v>121.9</v>
      </c>
      <c r="AC92" s="180"/>
      <c r="AD92" s="180"/>
      <c r="AE92" s="180"/>
      <c r="AF92" s="26">
        <v>97.746806898208902</v>
      </c>
    </row>
    <row r="93" spans="1:32" s="13" customFormat="1" ht="20.25">
      <c r="A93" s="57" t="s">
        <v>278</v>
      </c>
      <c r="B93" s="396" t="s">
        <v>79</v>
      </c>
      <c r="C93" s="396"/>
      <c r="D93" s="397"/>
      <c r="E93" s="326"/>
      <c r="F93" s="326"/>
      <c r="G93" s="326"/>
      <c r="H93" s="326"/>
      <c r="I93" s="256">
        <v>2024</v>
      </c>
      <c r="J93" s="129"/>
      <c r="K93" s="183"/>
      <c r="L93" s="183"/>
      <c r="M93" s="183"/>
      <c r="N93" s="183"/>
      <c r="O93" s="183"/>
      <c r="P93" s="183"/>
      <c r="Q93" s="180"/>
      <c r="R93" s="180"/>
      <c r="S93" s="180"/>
      <c r="T93" s="180">
        <v>5410.0999999999995</v>
      </c>
      <c r="U93" s="180">
        <v>5288.2</v>
      </c>
      <c r="V93" s="180">
        <v>121.9</v>
      </c>
      <c r="W93" s="180"/>
      <c r="X93" s="180"/>
      <c r="Y93" s="180"/>
      <c r="Z93" s="180">
        <v>5410.2</v>
      </c>
      <c r="AA93" s="180">
        <v>5288.3</v>
      </c>
      <c r="AB93" s="180">
        <v>121.9</v>
      </c>
      <c r="AC93" s="180"/>
      <c r="AD93" s="180"/>
      <c r="AE93" s="180"/>
    </row>
    <row r="94" spans="1:32" s="13" customFormat="1" ht="20.25">
      <c r="A94" s="57" t="s">
        <v>279</v>
      </c>
      <c r="B94" s="396" t="s">
        <v>80</v>
      </c>
      <c r="C94" s="396"/>
      <c r="D94" s="397"/>
      <c r="E94" s="326"/>
      <c r="F94" s="326"/>
      <c r="G94" s="326"/>
      <c r="H94" s="326"/>
      <c r="I94" s="256">
        <v>2024</v>
      </c>
      <c r="J94" s="129"/>
      <c r="K94" s="183"/>
      <c r="L94" s="183"/>
      <c r="M94" s="183"/>
      <c r="N94" s="183"/>
      <c r="O94" s="183"/>
      <c r="P94" s="183"/>
      <c r="Q94" s="180"/>
      <c r="R94" s="180"/>
      <c r="S94" s="180"/>
      <c r="T94" s="180">
        <v>5410.0999999999995</v>
      </c>
      <c r="U94" s="180">
        <v>5288.2</v>
      </c>
      <c r="V94" s="180">
        <v>121.9</v>
      </c>
      <c r="W94" s="180"/>
      <c r="X94" s="180"/>
      <c r="Y94" s="180"/>
      <c r="Z94" s="180">
        <v>5410.2</v>
      </c>
      <c r="AA94" s="180">
        <v>5288.3</v>
      </c>
      <c r="AB94" s="180">
        <v>121.9</v>
      </c>
      <c r="AC94" s="180"/>
      <c r="AD94" s="180"/>
      <c r="AE94" s="180"/>
    </row>
    <row r="95" spans="1:32" s="13" customFormat="1" ht="20.25">
      <c r="A95" s="57" t="s">
        <v>280</v>
      </c>
      <c r="B95" s="396" t="s">
        <v>81</v>
      </c>
      <c r="C95" s="396"/>
      <c r="D95" s="397"/>
      <c r="E95" s="326"/>
      <c r="F95" s="326"/>
      <c r="G95" s="326"/>
      <c r="H95" s="326"/>
      <c r="I95" s="256">
        <v>2024</v>
      </c>
      <c r="J95" s="129"/>
      <c r="K95" s="183"/>
      <c r="L95" s="183"/>
      <c r="M95" s="183"/>
      <c r="N95" s="183"/>
      <c r="O95" s="183"/>
      <c r="P95" s="183"/>
      <c r="Q95" s="180"/>
      <c r="R95" s="180"/>
      <c r="S95" s="180"/>
      <c r="T95" s="180">
        <v>5410.0999999999995</v>
      </c>
      <c r="U95" s="180">
        <v>5288.2</v>
      </c>
      <c r="V95" s="180">
        <v>121.9</v>
      </c>
      <c r="W95" s="180"/>
      <c r="X95" s="180"/>
      <c r="Y95" s="180"/>
      <c r="Z95" s="180">
        <v>5410.0999999999995</v>
      </c>
      <c r="AA95" s="180">
        <v>5288.2</v>
      </c>
      <c r="AB95" s="180">
        <v>121.9</v>
      </c>
      <c r="AC95" s="180"/>
      <c r="AD95" s="180"/>
      <c r="AE95" s="180"/>
    </row>
    <row r="96" spans="1:32" s="13" customFormat="1" ht="20.25">
      <c r="A96" s="57" t="s">
        <v>281</v>
      </c>
      <c r="B96" s="396" t="s">
        <v>82</v>
      </c>
      <c r="C96" s="396"/>
      <c r="D96" s="397"/>
      <c r="E96" s="326"/>
      <c r="F96" s="326"/>
      <c r="G96" s="326"/>
      <c r="H96" s="326"/>
      <c r="I96" s="256">
        <v>2024</v>
      </c>
      <c r="J96" s="129"/>
      <c r="K96" s="183"/>
      <c r="L96" s="183"/>
      <c r="M96" s="183"/>
      <c r="N96" s="183"/>
      <c r="O96" s="183"/>
      <c r="P96" s="183"/>
      <c r="Q96" s="180"/>
      <c r="R96" s="180"/>
      <c r="S96" s="180"/>
      <c r="T96" s="180">
        <v>5410.0999999999995</v>
      </c>
      <c r="U96" s="180">
        <v>5288.2</v>
      </c>
      <c r="V96" s="180">
        <v>121.9</v>
      </c>
      <c r="W96" s="180"/>
      <c r="X96" s="180"/>
      <c r="Y96" s="180"/>
      <c r="Z96" s="180">
        <v>5410.0999999999995</v>
      </c>
      <c r="AA96" s="180">
        <v>5288.2</v>
      </c>
      <c r="AB96" s="180">
        <v>121.9</v>
      </c>
      <c r="AC96" s="180"/>
      <c r="AD96" s="180"/>
      <c r="AE96" s="180"/>
    </row>
    <row r="97" spans="1:31" s="13" customFormat="1" ht="20.25">
      <c r="A97" s="57" t="s">
        <v>282</v>
      </c>
      <c r="B97" s="396" t="s">
        <v>83</v>
      </c>
      <c r="C97" s="396"/>
      <c r="D97" s="397"/>
      <c r="E97" s="326"/>
      <c r="F97" s="326"/>
      <c r="G97" s="326"/>
      <c r="H97" s="326"/>
      <c r="I97" s="256">
        <v>2024</v>
      </c>
      <c r="J97" s="129"/>
      <c r="K97" s="183"/>
      <c r="L97" s="183"/>
      <c r="M97" s="183"/>
      <c r="N97" s="183"/>
      <c r="O97" s="183"/>
      <c r="P97" s="183"/>
      <c r="Q97" s="180"/>
      <c r="R97" s="180"/>
      <c r="S97" s="180"/>
      <c r="T97" s="180">
        <v>5410.0999999999995</v>
      </c>
      <c r="U97" s="180">
        <v>5288.2</v>
      </c>
      <c r="V97" s="180">
        <v>121.9</v>
      </c>
      <c r="W97" s="180"/>
      <c r="X97" s="180"/>
      <c r="Y97" s="180"/>
      <c r="Z97" s="180">
        <v>5410.0999999999995</v>
      </c>
      <c r="AA97" s="180">
        <v>5288.2</v>
      </c>
      <c r="AB97" s="180">
        <v>121.9</v>
      </c>
      <c r="AC97" s="180"/>
      <c r="AD97" s="180"/>
      <c r="AE97" s="180"/>
    </row>
    <row r="98" spans="1:31" s="28" customFormat="1" ht="20.25">
      <c r="A98" s="57" t="s">
        <v>283</v>
      </c>
      <c r="B98" s="396" t="s">
        <v>211</v>
      </c>
      <c r="C98" s="396"/>
      <c r="D98" s="397"/>
      <c r="E98" s="326"/>
      <c r="F98" s="326"/>
      <c r="G98" s="326"/>
      <c r="H98" s="326"/>
      <c r="I98" s="256">
        <v>2024</v>
      </c>
      <c r="J98" s="129"/>
      <c r="K98" s="183"/>
      <c r="L98" s="183"/>
      <c r="M98" s="183"/>
      <c r="N98" s="183"/>
      <c r="O98" s="183"/>
      <c r="P98" s="183"/>
      <c r="Q98" s="180"/>
      <c r="R98" s="180"/>
      <c r="S98" s="180"/>
      <c r="T98" s="180"/>
      <c r="U98" s="180"/>
      <c r="V98" s="180"/>
      <c r="W98" s="180">
        <v>5924.1</v>
      </c>
      <c r="X98" s="180">
        <v>5790.6</v>
      </c>
      <c r="Y98" s="180">
        <v>133.5</v>
      </c>
      <c r="Z98" s="180">
        <v>5924.1</v>
      </c>
      <c r="AA98" s="180">
        <v>5790.6</v>
      </c>
      <c r="AB98" s="180">
        <v>133.5</v>
      </c>
      <c r="AC98" s="180"/>
      <c r="AD98" s="180"/>
      <c r="AE98" s="180"/>
    </row>
    <row r="99" spans="1:31" s="13" customFormat="1" ht="20.25">
      <c r="A99" s="57" t="s">
        <v>284</v>
      </c>
      <c r="B99" s="396" t="s">
        <v>84</v>
      </c>
      <c r="C99" s="396"/>
      <c r="D99" s="397"/>
      <c r="E99" s="326"/>
      <c r="F99" s="326"/>
      <c r="G99" s="326"/>
      <c r="H99" s="326"/>
      <c r="I99" s="256">
        <v>2024</v>
      </c>
      <c r="J99" s="129"/>
      <c r="K99" s="183"/>
      <c r="L99" s="183"/>
      <c r="M99" s="183"/>
      <c r="N99" s="183"/>
      <c r="O99" s="183"/>
      <c r="P99" s="183"/>
      <c r="Q99" s="180"/>
      <c r="R99" s="180"/>
      <c r="S99" s="180"/>
      <c r="T99" s="180">
        <v>5410.0999999999995</v>
      </c>
      <c r="U99" s="180">
        <v>5288.2</v>
      </c>
      <c r="V99" s="180">
        <v>121.9</v>
      </c>
      <c r="W99" s="180"/>
      <c r="X99" s="180"/>
      <c r="Y99" s="180"/>
      <c r="Z99" s="180">
        <v>5410.0999999999995</v>
      </c>
      <c r="AA99" s="180">
        <v>5288.2</v>
      </c>
      <c r="AB99" s="180">
        <v>121.9</v>
      </c>
      <c r="AC99" s="180"/>
      <c r="AD99" s="180"/>
      <c r="AE99" s="180"/>
    </row>
    <row r="100" spans="1:31" s="13" customFormat="1" ht="20.25">
      <c r="A100" s="57" t="s">
        <v>285</v>
      </c>
      <c r="B100" s="396" t="s">
        <v>85</v>
      </c>
      <c r="C100" s="396"/>
      <c r="D100" s="397"/>
      <c r="E100" s="326"/>
      <c r="F100" s="326"/>
      <c r="G100" s="326"/>
      <c r="H100" s="326"/>
      <c r="I100" s="256">
        <v>2024</v>
      </c>
      <c r="J100" s="129"/>
      <c r="K100" s="183"/>
      <c r="L100" s="183"/>
      <c r="M100" s="183"/>
      <c r="N100" s="183"/>
      <c r="O100" s="183"/>
      <c r="P100" s="183"/>
      <c r="Q100" s="180"/>
      <c r="R100" s="180"/>
      <c r="S100" s="180"/>
      <c r="T100" s="180">
        <v>5410.1</v>
      </c>
      <c r="U100" s="180">
        <v>5288.3</v>
      </c>
      <c r="V100" s="180">
        <v>121.8</v>
      </c>
      <c r="W100" s="180"/>
      <c r="X100" s="180"/>
      <c r="Y100" s="180"/>
      <c r="Z100" s="180">
        <v>5410.1</v>
      </c>
      <c r="AA100" s="180">
        <v>5288.3</v>
      </c>
      <c r="AB100" s="180">
        <v>121.8</v>
      </c>
      <c r="AC100" s="180"/>
      <c r="AD100" s="180"/>
      <c r="AE100" s="180"/>
    </row>
    <row r="101" spans="1:31" s="13" customFormat="1" ht="20.25">
      <c r="A101" s="57" t="s">
        <v>286</v>
      </c>
      <c r="B101" s="396" t="s">
        <v>86</v>
      </c>
      <c r="C101" s="396"/>
      <c r="D101" s="397"/>
      <c r="E101" s="326"/>
      <c r="F101" s="326"/>
      <c r="G101" s="326"/>
      <c r="H101" s="326"/>
      <c r="I101" s="256">
        <v>2024</v>
      </c>
      <c r="J101" s="129"/>
      <c r="K101" s="183"/>
      <c r="L101" s="183"/>
      <c r="M101" s="183"/>
      <c r="N101" s="183"/>
      <c r="O101" s="183"/>
      <c r="P101" s="183"/>
      <c r="Q101" s="180"/>
      <c r="R101" s="180"/>
      <c r="S101" s="180"/>
      <c r="T101" s="180">
        <v>5410.1</v>
      </c>
      <c r="U101" s="180">
        <v>5288.3</v>
      </c>
      <c r="V101" s="180">
        <v>121.8</v>
      </c>
      <c r="W101" s="180"/>
      <c r="X101" s="180"/>
      <c r="Y101" s="180"/>
      <c r="Z101" s="180">
        <v>5410.1</v>
      </c>
      <c r="AA101" s="180">
        <v>5288.3</v>
      </c>
      <c r="AB101" s="180">
        <v>121.8</v>
      </c>
      <c r="AC101" s="180"/>
      <c r="AD101" s="180"/>
      <c r="AE101" s="180"/>
    </row>
    <row r="102" spans="1:31" s="28" customFormat="1" ht="20.25">
      <c r="A102" s="57" t="s">
        <v>287</v>
      </c>
      <c r="B102" s="396" t="s">
        <v>212</v>
      </c>
      <c r="C102" s="396"/>
      <c r="D102" s="397"/>
      <c r="E102" s="326"/>
      <c r="F102" s="326"/>
      <c r="G102" s="326"/>
      <c r="H102" s="326"/>
      <c r="I102" s="256">
        <v>2024</v>
      </c>
      <c r="J102" s="129"/>
      <c r="K102" s="183"/>
      <c r="L102" s="183"/>
      <c r="M102" s="183"/>
      <c r="N102" s="183"/>
      <c r="O102" s="183"/>
      <c r="P102" s="183"/>
      <c r="Q102" s="180"/>
      <c r="R102" s="180"/>
      <c r="S102" s="180"/>
      <c r="T102" s="180"/>
      <c r="U102" s="180"/>
      <c r="V102" s="180"/>
      <c r="W102" s="180">
        <v>5924</v>
      </c>
      <c r="X102" s="180">
        <v>5790.5</v>
      </c>
      <c r="Y102" s="180">
        <v>133.5</v>
      </c>
      <c r="Z102" s="180">
        <v>5924</v>
      </c>
      <c r="AA102" s="180">
        <v>5790.5</v>
      </c>
      <c r="AB102" s="180">
        <v>133.5</v>
      </c>
      <c r="AC102" s="180"/>
      <c r="AD102" s="180"/>
      <c r="AE102" s="180"/>
    </row>
    <row r="103" spans="1:31" s="28" customFormat="1" ht="20.25">
      <c r="A103" s="57" t="s">
        <v>288</v>
      </c>
      <c r="B103" s="396" t="s">
        <v>87</v>
      </c>
      <c r="C103" s="396"/>
      <c r="D103" s="397"/>
      <c r="E103" s="326"/>
      <c r="F103" s="326"/>
      <c r="G103" s="326"/>
      <c r="H103" s="326"/>
      <c r="I103" s="256">
        <v>2024</v>
      </c>
      <c r="J103" s="129"/>
      <c r="K103" s="183"/>
      <c r="L103" s="183"/>
      <c r="M103" s="183"/>
      <c r="N103" s="183"/>
      <c r="O103" s="183"/>
      <c r="P103" s="183"/>
      <c r="Q103" s="180"/>
      <c r="R103" s="180"/>
      <c r="S103" s="180"/>
      <c r="T103" s="180">
        <v>5410.1</v>
      </c>
      <c r="U103" s="180">
        <v>5288.3</v>
      </c>
      <c r="V103" s="180">
        <v>121.8</v>
      </c>
      <c r="W103" s="180"/>
      <c r="X103" s="180"/>
      <c r="Y103" s="180"/>
      <c r="Z103" s="180">
        <v>5410.1</v>
      </c>
      <c r="AA103" s="180">
        <v>5288.3</v>
      </c>
      <c r="AB103" s="180">
        <v>121.8</v>
      </c>
      <c r="AC103" s="180"/>
      <c r="AD103" s="180"/>
      <c r="AE103" s="180"/>
    </row>
    <row r="104" spans="1:31" s="28" customFormat="1" ht="20.25">
      <c r="A104" s="57" t="s">
        <v>289</v>
      </c>
      <c r="B104" s="396" t="s">
        <v>213</v>
      </c>
      <c r="C104" s="396"/>
      <c r="D104" s="397"/>
      <c r="E104" s="326"/>
      <c r="F104" s="326"/>
      <c r="G104" s="326"/>
      <c r="H104" s="326"/>
      <c r="I104" s="256">
        <v>2024</v>
      </c>
      <c r="J104" s="129"/>
      <c r="K104" s="183"/>
      <c r="L104" s="183"/>
      <c r="M104" s="183"/>
      <c r="N104" s="183"/>
      <c r="O104" s="183"/>
      <c r="P104" s="183"/>
      <c r="Q104" s="180"/>
      <c r="R104" s="180"/>
      <c r="S104" s="180"/>
      <c r="T104" s="180"/>
      <c r="U104" s="180"/>
      <c r="V104" s="180"/>
      <c r="W104" s="180">
        <v>5924</v>
      </c>
      <c r="X104" s="180">
        <v>5790.5</v>
      </c>
      <c r="Y104" s="180">
        <v>133.5</v>
      </c>
      <c r="Z104" s="180">
        <v>5924</v>
      </c>
      <c r="AA104" s="180">
        <v>5790.5</v>
      </c>
      <c r="AB104" s="180">
        <v>133.5</v>
      </c>
      <c r="AC104" s="180"/>
      <c r="AD104" s="180"/>
      <c r="AE104" s="180"/>
    </row>
    <row r="105" spans="1:31" s="13" customFormat="1" ht="20.25">
      <c r="A105" s="57" t="s">
        <v>290</v>
      </c>
      <c r="B105" s="396" t="s">
        <v>88</v>
      </c>
      <c r="C105" s="396"/>
      <c r="D105" s="397"/>
      <c r="E105" s="326"/>
      <c r="F105" s="326"/>
      <c r="G105" s="326"/>
      <c r="H105" s="326"/>
      <c r="I105" s="256">
        <v>2024</v>
      </c>
      <c r="J105" s="129"/>
      <c r="K105" s="183"/>
      <c r="L105" s="183"/>
      <c r="M105" s="183"/>
      <c r="N105" s="183"/>
      <c r="O105" s="183"/>
      <c r="P105" s="183"/>
      <c r="Q105" s="180"/>
      <c r="R105" s="180"/>
      <c r="S105" s="180"/>
      <c r="T105" s="180">
        <v>5410.1</v>
      </c>
      <c r="U105" s="180">
        <v>5288.3</v>
      </c>
      <c r="V105" s="180">
        <v>121.8</v>
      </c>
      <c r="W105" s="180"/>
      <c r="X105" s="180"/>
      <c r="Y105" s="180"/>
      <c r="Z105" s="180">
        <v>5410.1</v>
      </c>
      <c r="AA105" s="180">
        <v>5288.3</v>
      </c>
      <c r="AB105" s="180">
        <v>121.8</v>
      </c>
      <c r="AC105" s="180"/>
      <c r="AD105" s="180"/>
      <c r="AE105" s="180"/>
    </row>
    <row r="106" spans="1:31" s="13" customFormat="1" ht="20.25">
      <c r="A106" s="57" t="s">
        <v>291</v>
      </c>
      <c r="B106" s="396" t="s">
        <v>89</v>
      </c>
      <c r="C106" s="396"/>
      <c r="D106" s="397"/>
      <c r="E106" s="326"/>
      <c r="F106" s="326"/>
      <c r="G106" s="326"/>
      <c r="H106" s="326"/>
      <c r="I106" s="256">
        <v>2024</v>
      </c>
      <c r="J106" s="129"/>
      <c r="K106" s="183"/>
      <c r="L106" s="183"/>
      <c r="M106" s="183"/>
      <c r="N106" s="183"/>
      <c r="O106" s="183"/>
      <c r="P106" s="183"/>
      <c r="Q106" s="180"/>
      <c r="R106" s="180"/>
      <c r="S106" s="180"/>
      <c r="T106" s="180">
        <v>5410.1</v>
      </c>
      <c r="U106" s="180">
        <v>5288.3</v>
      </c>
      <c r="V106" s="180">
        <v>121.8</v>
      </c>
      <c r="W106" s="180"/>
      <c r="X106" s="180"/>
      <c r="Y106" s="180"/>
      <c r="Z106" s="180">
        <v>5410.1</v>
      </c>
      <c r="AA106" s="180">
        <v>5288.3</v>
      </c>
      <c r="AB106" s="180">
        <v>121.8</v>
      </c>
      <c r="AC106" s="180"/>
      <c r="AD106" s="180"/>
      <c r="AE106" s="180"/>
    </row>
    <row r="107" spans="1:31" s="13" customFormat="1" ht="20.25">
      <c r="A107" s="57" t="s">
        <v>292</v>
      </c>
      <c r="B107" s="396" t="s">
        <v>90</v>
      </c>
      <c r="C107" s="396"/>
      <c r="D107" s="397"/>
      <c r="E107" s="326"/>
      <c r="F107" s="326"/>
      <c r="G107" s="326"/>
      <c r="H107" s="326"/>
      <c r="I107" s="256">
        <v>2024</v>
      </c>
      <c r="J107" s="129"/>
      <c r="K107" s="183"/>
      <c r="L107" s="183"/>
      <c r="M107" s="180"/>
      <c r="N107" s="180"/>
      <c r="O107" s="180"/>
      <c r="P107" s="180"/>
      <c r="Q107" s="180"/>
      <c r="R107" s="180"/>
      <c r="S107" s="180"/>
      <c r="T107" s="180">
        <v>5410.2</v>
      </c>
      <c r="U107" s="180">
        <v>5288.3</v>
      </c>
      <c r="V107" s="180">
        <v>121.9</v>
      </c>
      <c r="W107" s="180"/>
      <c r="X107" s="180"/>
      <c r="Y107" s="180"/>
      <c r="Z107" s="180">
        <v>5410.2</v>
      </c>
      <c r="AA107" s="180">
        <v>5288.3</v>
      </c>
      <c r="AB107" s="180">
        <v>121.9</v>
      </c>
      <c r="AC107" s="180"/>
      <c r="AD107" s="180"/>
      <c r="AE107" s="180"/>
    </row>
    <row r="108" spans="1:31" s="13" customFormat="1" ht="20.25">
      <c r="A108" s="57" t="s">
        <v>293</v>
      </c>
      <c r="B108" s="396" t="s">
        <v>91</v>
      </c>
      <c r="C108" s="396"/>
      <c r="D108" s="397"/>
      <c r="E108" s="326"/>
      <c r="F108" s="326"/>
      <c r="G108" s="326"/>
      <c r="H108" s="326"/>
      <c r="I108" s="256">
        <v>2024</v>
      </c>
      <c r="J108" s="129"/>
      <c r="K108" s="183"/>
      <c r="L108" s="183"/>
      <c r="M108" s="180"/>
      <c r="N108" s="180"/>
      <c r="O108" s="180"/>
      <c r="P108" s="180"/>
      <c r="Q108" s="180"/>
      <c r="R108" s="180"/>
      <c r="S108" s="180"/>
      <c r="T108" s="180">
        <v>5410.2</v>
      </c>
      <c r="U108" s="180">
        <v>5288.3</v>
      </c>
      <c r="V108" s="180">
        <v>121.9</v>
      </c>
      <c r="W108" s="180"/>
      <c r="X108" s="180"/>
      <c r="Y108" s="180"/>
      <c r="Z108" s="180">
        <v>5410.2</v>
      </c>
      <c r="AA108" s="180">
        <v>5288.3</v>
      </c>
      <c r="AB108" s="180">
        <v>121.9</v>
      </c>
      <c r="AC108" s="180"/>
      <c r="AD108" s="180"/>
      <c r="AE108" s="180"/>
    </row>
    <row r="109" spans="1:31" s="13" customFormat="1" ht="20.25">
      <c r="A109" s="57" t="s">
        <v>294</v>
      </c>
      <c r="B109" s="396" t="s">
        <v>92</v>
      </c>
      <c r="C109" s="396"/>
      <c r="D109" s="397"/>
      <c r="E109" s="326"/>
      <c r="F109" s="326"/>
      <c r="G109" s="326"/>
      <c r="H109" s="326"/>
      <c r="I109" s="256">
        <v>2024</v>
      </c>
      <c r="J109" s="129"/>
      <c r="K109" s="183"/>
      <c r="L109" s="183"/>
      <c r="M109" s="180"/>
      <c r="N109" s="180"/>
      <c r="O109" s="180"/>
      <c r="P109" s="180"/>
      <c r="Q109" s="180"/>
      <c r="R109" s="180"/>
      <c r="S109" s="180"/>
      <c r="T109" s="180">
        <v>5410.2</v>
      </c>
      <c r="U109" s="180">
        <v>5288.3</v>
      </c>
      <c r="V109" s="180">
        <v>121.9</v>
      </c>
      <c r="W109" s="180"/>
      <c r="X109" s="180"/>
      <c r="Y109" s="180"/>
      <c r="Z109" s="180">
        <v>5410.2</v>
      </c>
      <c r="AA109" s="180">
        <v>5288.3</v>
      </c>
      <c r="AB109" s="180">
        <v>121.9</v>
      </c>
      <c r="AC109" s="180"/>
      <c r="AD109" s="180"/>
      <c r="AE109" s="180"/>
    </row>
    <row r="110" spans="1:31" s="28" customFormat="1" ht="20.25">
      <c r="A110" s="57" t="s">
        <v>512</v>
      </c>
      <c r="B110" s="396" t="s">
        <v>214</v>
      </c>
      <c r="C110" s="396"/>
      <c r="D110" s="397"/>
      <c r="E110" s="326"/>
      <c r="F110" s="326"/>
      <c r="G110" s="326"/>
      <c r="H110" s="326"/>
      <c r="I110" s="256">
        <v>2025</v>
      </c>
      <c r="J110" s="129"/>
      <c r="K110" s="183"/>
      <c r="L110" s="183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>
        <v>5410.1</v>
      </c>
      <c r="AD110" s="180">
        <v>5288.3</v>
      </c>
      <c r="AE110" s="180">
        <v>121.8</v>
      </c>
    </row>
    <row r="111" spans="1:31" s="28" customFormat="1" ht="20.25">
      <c r="A111" s="57" t="s">
        <v>513</v>
      </c>
      <c r="B111" s="396" t="s">
        <v>215</v>
      </c>
      <c r="C111" s="396"/>
      <c r="D111" s="397"/>
      <c r="E111" s="326"/>
      <c r="F111" s="326"/>
      <c r="G111" s="326"/>
      <c r="H111" s="326"/>
      <c r="I111" s="256">
        <v>2025</v>
      </c>
      <c r="J111" s="129"/>
      <c r="K111" s="183"/>
      <c r="L111" s="183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>
        <v>5410.1</v>
      </c>
      <c r="AD111" s="180">
        <v>5288.3</v>
      </c>
      <c r="AE111" s="180">
        <v>121.8</v>
      </c>
    </row>
    <row r="112" spans="1:31" s="240" customFormat="1" ht="20.25">
      <c r="A112" s="57" t="s">
        <v>295</v>
      </c>
      <c r="B112" s="396" t="s">
        <v>216</v>
      </c>
      <c r="C112" s="396"/>
      <c r="D112" s="397"/>
      <c r="E112" s="326"/>
      <c r="F112" s="326"/>
      <c r="G112" s="326"/>
      <c r="H112" s="326"/>
      <c r="I112" s="256">
        <v>2023</v>
      </c>
      <c r="J112" s="129"/>
      <c r="K112" s="183"/>
      <c r="L112" s="183"/>
      <c r="M112" s="180"/>
      <c r="N112" s="180">
        <v>5209.3999999999996</v>
      </c>
      <c r="O112" s="180">
        <v>5092</v>
      </c>
      <c r="P112" s="180">
        <v>117.4</v>
      </c>
      <c r="Q112" s="180">
        <v>5209.3999999999996</v>
      </c>
      <c r="R112" s="180">
        <v>5092</v>
      </c>
      <c r="S112" s="180">
        <v>117.4</v>
      </c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</row>
    <row r="113" spans="1:31" s="28" customFormat="1" ht="20.25">
      <c r="A113" s="57" t="s">
        <v>296</v>
      </c>
      <c r="B113" s="396" t="s">
        <v>217</v>
      </c>
      <c r="C113" s="396"/>
      <c r="D113" s="397"/>
      <c r="E113" s="326"/>
      <c r="F113" s="326"/>
      <c r="G113" s="326"/>
      <c r="H113" s="326"/>
      <c r="I113" s="256">
        <v>2025</v>
      </c>
      <c r="J113" s="129"/>
      <c r="K113" s="183"/>
      <c r="L113" s="183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>
        <v>5410.1</v>
      </c>
      <c r="AD113" s="180">
        <v>5288.3</v>
      </c>
      <c r="AE113" s="180">
        <v>121.8</v>
      </c>
    </row>
    <row r="114" spans="1:31" s="28" customFormat="1" ht="20.25">
      <c r="A114" s="57" t="s">
        <v>297</v>
      </c>
      <c r="B114" s="396" t="s">
        <v>218</v>
      </c>
      <c r="C114" s="396"/>
      <c r="D114" s="397"/>
      <c r="E114" s="326"/>
      <c r="F114" s="326"/>
      <c r="G114" s="326"/>
      <c r="H114" s="326"/>
      <c r="I114" s="256">
        <v>2025</v>
      </c>
      <c r="J114" s="129"/>
      <c r="K114" s="183"/>
      <c r="L114" s="183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>
        <v>5410.1</v>
      </c>
      <c r="AD114" s="180">
        <v>5288.3</v>
      </c>
      <c r="AE114" s="180">
        <v>121.8</v>
      </c>
    </row>
    <row r="115" spans="1:31" s="28" customFormat="1" ht="20.25">
      <c r="A115" s="57" t="s">
        <v>298</v>
      </c>
      <c r="B115" s="396" t="s">
        <v>219</v>
      </c>
      <c r="C115" s="396"/>
      <c r="D115" s="397"/>
      <c r="E115" s="326"/>
      <c r="F115" s="326"/>
      <c r="G115" s="326"/>
      <c r="H115" s="326"/>
      <c r="I115" s="256">
        <v>2025</v>
      </c>
      <c r="J115" s="129"/>
      <c r="K115" s="183"/>
      <c r="L115" s="183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>
        <v>5410.1</v>
      </c>
      <c r="AD115" s="180">
        <v>5288.3</v>
      </c>
      <c r="AE115" s="180">
        <v>121.8</v>
      </c>
    </row>
    <row r="116" spans="1:31" s="28" customFormat="1" ht="20.25">
      <c r="A116" s="57" t="s">
        <v>299</v>
      </c>
      <c r="B116" s="396" t="s">
        <v>220</v>
      </c>
      <c r="C116" s="396"/>
      <c r="D116" s="397"/>
      <c r="E116" s="326"/>
      <c r="F116" s="326"/>
      <c r="G116" s="326"/>
      <c r="H116" s="326"/>
      <c r="I116" s="256">
        <v>2025</v>
      </c>
      <c r="J116" s="129"/>
      <c r="K116" s="183"/>
      <c r="L116" s="183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>
        <v>5410.1</v>
      </c>
      <c r="AD116" s="180">
        <v>5288.3</v>
      </c>
      <c r="AE116" s="180">
        <v>121.8</v>
      </c>
    </row>
    <row r="117" spans="1:31" s="28" customFormat="1" ht="20.25">
      <c r="A117" s="57" t="s">
        <v>300</v>
      </c>
      <c r="B117" s="396" t="s">
        <v>221</v>
      </c>
      <c r="C117" s="396"/>
      <c r="D117" s="397"/>
      <c r="E117" s="326"/>
      <c r="F117" s="326"/>
      <c r="G117" s="326"/>
      <c r="H117" s="326"/>
      <c r="I117" s="256">
        <v>2025</v>
      </c>
      <c r="J117" s="129"/>
      <c r="K117" s="183"/>
      <c r="L117" s="183"/>
      <c r="M117" s="183"/>
      <c r="N117" s="183"/>
      <c r="O117" s="183"/>
      <c r="P117" s="183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>
        <v>5410.1</v>
      </c>
      <c r="AD117" s="180">
        <v>5288.3</v>
      </c>
      <c r="AE117" s="180">
        <v>121.8</v>
      </c>
    </row>
    <row r="118" spans="1:31" s="28" customFormat="1" ht="20.25">
      <c r="A118" s="438" t="s">
        <v>301</v>
      </c>
      <c r="B118" s="396" t="s">
        <v>227</v>
      </c>
      <c r="C118" s="396"/>
      <c r="D118" s="397"/>
      <c r="E118" s="397"/>
      <c r="F118" s="397"/>
      <c r="G118" s="397"/>
      <c r="H118" s="397"/>
      <c r="I118" s="256">
        <v>2025</v>
      </c>
      <c r="J118" s="439"/>
      <c r="K118" s="440"/>
      <c r="L118" s="440"/>
      <c r="M118" s="440"/>
      <c r="N118" s="440"/>
      <c r="O118" s="440"/>
      <c r="P118" s="440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>
        <v>12000</v>
      </c>
      <c r="AD118" s="174">
        <v>11729.6</v>
      </c>
      <c r="AE118" s="174">
        <v>270.39999999999998</v>
      </c>
    </row>
    <row r="119" spans="1:31" s="28" customFormat="1" ht="20.25">
      <c r="A119" s="64" t="s">
        <v>302</v>
      </c>
      <c r="B119" s="396" t="s">
        <v>228</v>
      </c>
      <c r="C119" s="396"/>
      <c r="D119" s="397"/>
      <c r="E119" s="397"/>
      <c r="F119" s="397"/>
      <c r="G119" s="397"/>
      <c r="H119" s="397"/>
      <c r="I119" s="256">
        <v>2025</v>
      </c>
      <c r="J119" s="439"/>
      <c r="K119" s="440"/>
      <c r="L119" s="440"/>
      <c r="M119" s="440"/>
      <c r="N119" s="440"/>
      <c r="O119" s="440"/>
      <c r="P119" s="440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>
        <v>12000</v>
      </c>
      <c r="AD119" s="174">
        <v>11729.6</v>
      </c>
      <c r="AE119" s="174">
        <v>270.39999999999998</v>
      </c>
    </row>
    <row r="120" spans="1:31" s="25" customFormat="1" ht="60" customHeight="1">
      <c r="A120" s="42"/>
      <c r="B120" s="42" t="s">
        <v>93</v>
      </c>
      <c r="C120" s="416" t="s">
        <v>634</v>
      </c>
      <c r="D120" s="325" t="s">
        <v>556</v>
      </c>
      <c r="E120" s="325" t="s">
        <v>576</v>
      </c>
      <c r="F120" s="325" t="s">
        <v>558</v>
      </c>
      <c r="G120" s="325" t="s">
        <v>578</v>
      </c>
      <c r="H120" s="325" t="s">
        <v>567</v>
      </c>
      <c r="I120" s="294"/>
      <c r="J120" s="128"/>
      <c r="K120" s="182">
        <f t="shared" ref="K120:P120" si="36">K121+K122+K123+K124+K125+K126+K127+K128+K130+K132+K134+K136+K138+K140+K142+K144+K146+K147+K148+K149+K150+K118+K119+K151+K152</f>
        <v>109434.9</v>
      </c>
      <c r="L120" s="182">
        <f t="shared" si="36"/>
        <v>106969.79999999999</v>
      </c>
      <c r="M120" s="182">
        <f t="shared" si="36"/>
        <v>2465.1</v>
      </c>
      <c r="N120" s="182">
        <f t="shared" si="36"/>
        <v>60958.8</v>
      </c>
      <c r="O120" s="182">
        <f t="shared" si="36"/>
        <v>48325.1</v>
      </c>
      <c r="P120" s="182">
        <f t="shared" si="36"/>
        <v>12633.7</v>
      </c>
      <c r="Q120" s="182">
        <f>Q121+Q122+Q123+Q124+Q125+Q126+Q127+Q128+Q130+Q132+Q134+Q136+Q138+Q140+Q142+Q144+Q146+Q147+Q148+Q149+Q150+Q151+Q152</f>
        <v>170393.69999999998</v>
      </c>
      <c r="R120" s="182">
        <f>R121+R122+R123+R124+R125+R126+R127+R128+R130+R132+R134+R136+R138+R140+R142+R144+R146+R147+R148+R149+R150+R151+R152</f>
        <v>155294.9</v>
      </c>
      <c r="S120" s="182">
        <f>S121+S122+S123+S124+S125+S126+S127+S128+S130+S132+S134+S136+S138+S140+S142+S144+S146+S147+S148+S149+S150+S151+S152</f>
        <v>15098.8</v>
      </c>
      <c r="T120" s="182">
        <f t="shared" ref="T120:Y120" si="37">T121+T122+T123+T124+T125+T126+T127+T128+T130+T132+T134+T136+T138+T140+T142+T144+T146+T147+T148+T149+T150+T118+T119+T151+T152</f>
        <v>204572.59999999998</v>
      </c>
      <c r="U120" s="182">
        <f t="shared" si="37"/>
        <v>199964.39999999997</v>
      </c>
      <c r="V120" s="182">
        <f t="shared" si="37"/>
        <v>4608.2</v>
      </c>
      <c r="W120" s="182">
        <f t="shared" si="37"/>
        <v>1077.4000000000051</v>
      </c>
      <c r="X120" s="182">
        <f t="shared" si="37"/>
        <v>1052.4000000000087</v>
      </c>
      <c r="Y120" s="182">
        <f t="shared" si="37"/>
        <v>24.999999999999545</v>
      </c>
      <c r="Z120" s="182">
        <f t="shared" ref="Z120:AE120" si="38">Z121+Z122+Z123+Z124+Z125+Z126+Z127+Z128+Z130+Z132+Z134+Z136+Z138+Z140+Z142+Z144+Z146+Z147+Z148+Z149+Z150+Z151+Z152</f>
        <v>205650</v>
      </c>
      <c r="AA120" s="182">
        <f t="shared" si="38"/>
        <v>201016.80000000005</v>
      </c>
      <c r="AB120" s="182">
        <f t="shared" si="38"/>
        <v>4633.2000000000007</v>
      </c>
      <c r="AC120" s="182">
        <f t="shared" si="38"/>
        <v>159950</v>
      </c>
      <c r="AD120" s="182">
        <f t="shared" si="38"/>
        <v>156345.70000000001</v>
      </c>
      <c r="AE120" s="182">
        <f t="shared" si="38"/>
        <v>3604.3</v>
      </c>
    </row>
    <row r="121" spans="1:31" s="1" customFormat="1" ht="18" customHeight="1">
      <c r="A121" s="57" t="s">
        <v>303</v>
      </c>
      <c r="B121" s="396" t="s">
        <v>94</v>
      </c>
      <c r="C121" s="396"/>
      <c r="D121" s="397"/>
      <c r="E121" s="326"/>
      <c r="F121" s="326"/>
      <c r="G121" s="326"/>
      <c r="H121" s="326"/>
      <c r="I121" s="256">
        <v>2023</v>
      </c>
      <c r="J121" s="129"/>
      <c r="K121" s="180">
        <v>21887</v>
      </c>
      <c r="L121" s="180">
        <v>21394</v>
      </c>
      <c r="M121" s="180">
        <v>493</v>
      </c>
      <c r="N121" s="183"/>
      <c r="O121" s="183"/>
      <c r="P121" s="183"/>
      <c r="Q121" s="180">
        <v>21887</v>
      </c>
      <c r="R121" s="180">
        <v>21394</v>
      </c>
      <c r="S121" s="180">
        <v>493</v>
      </c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</row>
    <row r="122" spans="1:31" s="1" customFormat="1" ht="20.25">
      <c r="A122" s="57" t="s">
        <v>304</v>
      </c>
      <c r="B122" s="396" t="s">
        <v>95</v>
      </c>
      <c r="C122" s="396"/>
      <c r="D122" s="397"/>
      <c r="E122" s="326"/>
      <c r="F122" s="326"/>
      <c r="G122" s="326"/>
      <c r="H122" s="326"/>
      <c r="I122" s="256">
        <v>2023</v>
      </c>
      <c r="J122" s="129"/>
      <c r="K122" s="180">
        <v>21887</v>
      </c>
      <c r="L122" s="180">
        <v>21394</v>
      </c>
      <c r="M122" s="180">
        <v>493</v>
      </c>
      <c r="N122" s="183"/>
      <c r="O122" s="183"/>
      <c r="P122" s="183"/>
      <c r="Q122" s="180">
        <v>21887</v>
      </c>
      <c r="R122" s="180">
        <v>21394</v>
      </c>
      <c r="S122" s="180">
        <v>493</v>
      </c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</row>
    <row r="123" spans="1:31" s="1" customFormat="1" ht="20.25">
      <c r="A123" s="57" t="s">
        <v>305</v>
      </c>
      <c r="B123" s="396" t="s">
        <v>96</v>
      </c>
      <c r="C123" s="396"/>
      <c r="D123" s="397"/>
      <c r="E123" s="326"/>
      <c r="F123" s="326"/>
      <c r="G123" s="326"/>
      <c r="H123" s="326"/>
      <c r="I123" s="256">
        <v>2023</v>
      </c>
      <c r="J123" s="129"/>
      <c r="K123" s="180">
        <v>21887</v>
      </c>
      <c r="L123" s="180">
        <v>21394</v>
      </c>
      <c r="M123" s="180">
        <v>493</v>
      </c>
      <c r="N123" s="183"/>
      <c r="O123" s="183"/>
      <c r="P123" s="183"/>
      <c r="Q123" s="180">
        <v>21887</v>
      </c>
      <c r="R123" s="180">
        <v>21394</v>
      </c>
      <c r="S123" s="180">
        <v>493</v>
      </c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</row>
    <row r="124" spans="1:31" s="1" customFormat="1" ht="20.25">
      <c r="A124" s="57" t="s">
        <v>306</v>
      </c>
      <c r="B124" s="396" t="s">
        <v>97</v>
      </c>
      <c r="C124" s="396"/>
      <c r="D124" s="397"/>
      <c r="E124" s="326"/>
      <c r="F124" s="326"/>
      <c r="G124" s="326"/>
      <c r="H124" s="326"/>
      <c r="I124" s="256">
        <v>2023</v>
      </c>
      <c r="J124" s="129"/>
      <c r="K124" s="180">
        <v>21886.9</v>
      </c>
      <c r="L124" s="180">
        <v>21393.9</v>
      </c>
      <c r="M124" s="180">
        <v>493</v>
      </c>
      <c r="N124" s="183"/>
      <c r="O124" s="183"/>
      <c r="P124" s="183"/>
      <c r="Q124" s="180">
        <v>21886.9</v>
      </c>
      <c r="R124" s="180">
        <v>21393.9</v>
      </c>
      <c r="S124" s="180">
        <v>493</v>
      </c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</row>
    <row r="125" spans="1:31" s="1" customFormat="1" ht="20.25">
      <c r="A125" s="57" t="s">
        <v>307</v>
      </c>
      <c r="B125" s="396" t="s">
        <v>98</v>
      </c>
      <c r="C125" s="396"/>
      <c r="D125" s="397"/>
      <c r="E125" s="326"/>
      <c r="F125" s="326"/>
      <c r="G125" s="326"/>
      <c r="H125" s="326"/>
      <c r="I125" s="256">
        <v>2023</v>
      </c>
      <c r="J125" s="129"/>
      <c r="K125" s="180">
        <v>21887</v>
      </c>
      <c r="L125" s="180">
        <v>21393.9</v>
      </c>
      <c r="M125" s="180">
        <v>493.1</v>
      </c>
      <c r="N125" s="183"/>
      <c r="O125" s="183"/>
      <c r="P125" s="183"/>
      <c r="Q125" s="180">
        <v>21887</v>
      </c>
      <c r="R125" s="180">
        <v>21393.9</v>
      </c>
      <c r="S125" s="180">
        <v>493.1</v>
      </c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</row>
    <row r="126" spans="1:31" s="1" customFormat="1" ht="20.25">
      <c r="A126" s="57" t="s">
        <v>308</v>
      </c>
      <c r="B126" s="396" t="s">
        <v>208</v>
      </c>
      <c r="C126" s="396"/>
      <c r="D126" s="397"/>
      <c r="E126" s="326"/>
      <c r="F126" s="326"/>
      <c r="G126" s="326"/>
      <c r="H126" s="326"/>
      <c r="I126" s="256">
        <v>2023</v>
      </c>
      <c r="J126" s="129"/>
      <c r="K126" s="183"/>
      <c r="L126" s="183"/>
      <c r="M126" s="183"/>
      <c r="N126" s="180">
        <v>24719.4</v>
      </c>
      <c r="O126" s="180">
        <v>24162.5</v>
      </c>
      <c r="P126" s="180">
        <v>556.9</v>
      </c>
      <c r="Q126" s="180">
        <v>24719.4</v>
      </c>
      <c r="R126" s="180">
        <v>24162.5</v>
      </c>
      <c r="S126" s="180">
        <v>556.9</v>
      </c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</row>
    <row r="127" spans="1:31" s="1" customFormat="1" ht="20.25">
      <c r="A127" s="57" t="s">
        <v>309</v>
      </c>
      <c r="B127" s="396" t="s">
        <v>210</v>
      </c>
      <c r="C127" s="396"/>
      <c r="D127" s="397"/>
      <c r="E127" s="326"/>
      <c r="F127" s="326"/>
      <c r="G127" s="326"/>
      <c r="H127" s="326"/>
      <c r="I127" s="256">
        <v>2023</v>
      </c>
      <c r="J127" s="129"/>
      <c r="K127" s="183"/>
      <c r="L127" s="183"/>
      <c r="M127" s="180"/>
      <c r="N127" s="180">
        <v>24719.4</v>
      </c>
      <c r="O127" s="180">
        <v>24162.6</v>
      </c>
      <c r="P127" s="180">
        <v>556.79999999999995</v>
      </c>
      <c r="Q127" s="180">
        <v>24719.4</v>
      </c>
      <c r="R127" s="180">
        <v>24162.6</v>
      </c>
      <c r="S127" s="180">
        <v>556.79999999999995</v>
      </c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</row>
    <row r="128" spans="1:31" s="1" customFormat="1" ht="20.25">
      <c r="A128" s="57" t="s">
        <v>310</v>
      </c>
      <c r="B128" s="396" t="s">
        <v>99</v>
      </c>
      <c r="C128" s="396"/>
      <c r="D128" s="397"/>
      <c r="E128" s="326"/>
      <c r="F128" s="326"/>
      <c r="G128" s="326"/>
      <c r="H128" s="326"/>
      <c r="I128" s="256">
        <v>2024</v>
      </c>
      <c r="J128" s="129"/>
      <c r="K128" s="183"/>
      <c r="L128" s="183"/>
      <c r="M128" s="180"/>
      <c r="N128" s="180">
        <f t="shared" ref="N128:N145" si="39">O128+P128</f>
        <v>1280</v>
      </c>
      <c r="O128" s="180">
        <v>0</v>
      </c>
      <c r="P128" s="180">
        <v>1280</v>
      </c>
      <c r="Q128" s="180">
        <f t="shared" ref="Q128:Q145" si="40">K128+N128</f>
        <v>1280</v>
      </c>
      <c r="R128" s="180">
        <v>0</v>
      </c>
      <c r="S128" s="180">
        <f t="shared" ref="S128:S145" si="41">M128+P128</f>
        <v>1280</v>
      </c>
      <c r="T128" s="180">
        <v>22730.3</v>
      </c>
      <c r="U128" s="180">
        <v>22218.2</v>
      </c>
      <c r="V128" s="180">
        <v>512.1</v>
      </c>
      <c r="W128" s="180">
        <v>119.70000000000073</v>
      </c>
      <c r="X128" s="180">
        <v>117</v>
      </c>
      <c r="Y128" s="180">
        <v>2.6999999999999318</v>
      </c>
      <c r="Z128" s="180">
        <v>22850</v>
      </c>
      <c r="AA128" s="180">
        <v>22335.200000000001</v>
      </c>
      <c r="AB128" s="180">
        <v>514.79999999999995</v>
      </c>
      <c r="AC128" s="180"/>
      <c r="AD128" s="180"/>
      <c r="AE128" s="180"/>
    </row>
    <row r="129" spans="1:31" s="1" customFormat="1" ht="19.5" customHeight="1">
      <c r="A129" s="57"/>
      <c r="B129" s="395" t="s">
        <v>17</v>
      </c>
      <c r="C129" s="395"/>
      <c r="D129" s="376"/>
      <c r="E129" s="323"/>
      <c r="F129" s="323"/>
      <c r="G129" s="323"/>
      <c r="H129" s="323"/>
      <c r="I129" s="256"/>
      <c r="J129" s="129"/>
      <c r="K129" s="183"/>
      <c r="L129" s="183"/>
      <c r="M129" s="180"/>
      <c r="N129" s="180">
        <f t="shared" si="39"/>
        <v>1280</v>
      </c>
      <c r="O129" s="180">
        <v>0</v>
      </c>
      <c r="P129" s="180">
        <v>1280</v>
      </c>
      <c r="Q129" s="180">
        <f t="shared" si="40"/>
        <v>1280</v>
      </c>
      <c r="R129" s="180">
        <v>0</v>
      </c>
      <c r="S129" s="181">
        <f t="shared" si="41"/>
        <v>1280</v>
      </c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</row>
    <row r="130" spans="1:31" s="1" customFormat="1" ht="20.25">
      <c r="A130" s="57" t="s">
        <v>311</v>
      </c>
      <c r="B130" s="396" t="s">
        <v>100</v>
      </c>
      <c r="C130" s="396"/>
      <c r="D130" s="397"/>
      <c r="E130" s="326"/>
      <c r="F130" s="326"/>
      <c r="G130" s="326"/>
      <c r="H130" s="326"/>
      <c r="I130" s="256">
        <v>2024</v>
      </c>
      <c r="J130" s="129"/>
      <c r="K130" s="183"/>
      <c r="L130" s="183"/>
      <c r="M130" s="180"/>
      <c r="N130" s="180">
        <f t="shared" si="39"/>
        <v>1280</v>
      </c>
      <c r="O130" s="180">
        <v>0</v>
      </c>
      <c r="P130" s="180">
        <v>1280</v>
      </c>
      <c r="Q130" s="180">
        <f t="shared" si="40"/>
        <v>1280</v>
      </c>
      <c r="R130" s="180">
        <v>0</v>
      </c>
      <c r="S130" s="180">
        <f t="shared" si="41"/>
        <v>1280</v>
      </c>
      <c r="T130" s="180">
        <v>22730.3</v>
      </c>
      <c r="U130" s="180">
        <v>22218.2</v>
      </c>
      <c r="V130" s="180">
        <v>512.1</v>
      </c>
      <c r="W130" s="180">
        <v>119.70000000000073</v>
      </c>
      <c r="X130" s="180">
        <v>117</v>
      </c>
      <c r="Y130" s="180">
        <v>2.6999999999999318</v>
      </c>
      <c r="Z130" s="180">
        <v>22850</v>
      </c>
      <c r="AA130" s="180">
        <v>22335.200000000001</v>
      </c>
      <c r="AB130" s="180">
        <v>514.79999999999995</v>
      </c>
      <c r="AC130" s="180"/>
      <c r="AD130" s="180"/>
      <c r="AE130" s="180"/>
    </row>
    <row r="131" spans="1:31" s="248" customFormat="1" ht="19.5" customHeight="1">
      <c r="A131" s="245"/>
      <c r="B131" s="395" t="s">
        <v>17</v>
      </c>
      <c r="C131" s="395"/>
      <c r="D131" s="376"/>
      <c r="E131" s="323"/>
      <c r="F131" s="323"/>
      <c r="G131" s="323"/>
      <c r="H131" s="323"/>
      <c r="I131" s="266"/>
      <c r="J131" s="246"/>
      <c r="K131" s="247"/>
      <c r="L131" s="247"/>
      <c r="M131" s="181"/>
      <c r="N131" s="181">
        <f t="shared" si="39"/>
        <v>1280</v>
      </c>
      <c r="O131" s="181">
        <v>0</v>
      </c>
      <c r="P131" s="181">
        <v>1280</v>
      </c>
      <c r="Q131" s="181">
        <f t="shared" si="40"/>
        <v>1280</v>
      </c>
      <c r="R131" s="181">
        <v>0</v>
      </c>
      <c r="S131" s="181">
        <f t="shared" si="41"/>
        <v>1280</v>
      </c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</row>
    <row r="132" spans="1:31" s="1" customFormat="1" ht="20.25">
      <c r="A132" s="57" t="s">
        <v>312</v>
      </c>
      <c r="B132" s="396" t="s">
        <v>101</v>
      </c>
      <c r="C132" s="396"/>
      <c r="D132" s="397"/>
      <c r="E132" s="326"/>
      <c r="F132" s="326"/>
      <c r="G132" s="326"/>
      <c r="H132" s="326"/>
      <c r="I132" s="256">
        <v>2024</v>
      </c>
      <c r="J132" s="129"/>
      <c r="K132" s="183"/>
      <c r="L132" s="183"/>
      <c r="M132" s="180"/>
      <c r="N132" s="180">
        <f t="shared" si="39"/>
        <v>1280</v>
      </c>
      <c r="O132" s="180">
        <v>0</v>
      </c>
      <c r="P132" s="180">
        <v>1280</v>
      </c>
      <c r="Q132" s="180">
        <f t="shared" si="40"/>
        <v>1280</v>
      </c>
      <c r="R132" s="180">
        <v>0</v>
      </c>
      <c r="S132" s="180">
        <f t="shared" si="41"/>
        <v>1280</v>
      </c>
      <c r="T132" s="180">
        <v>22730.2</v>
      </c>
      <c r="U132" s="180">
        <v>22218.2</v>
      </c>
      <c r="V132" s="180">
        <v>512</v>
      </c>
      <c r="W132" s="180">
        <v>119.79999999999927</v>
      </c>
      <c r="X132" s="180">
        <v>117</v>
      </c>
      <c r="Y132" s="180">
        <v>2.7999999999999545</v>
      </c>
      <c r="Z132" s="180">
        <v>22850</v>
      </c>
      <c r="AA132" s="180">
        <v>22335.200000000001</v>
      </c>
      <c r="AB132" s="180">
        <v>514.79999999999995</v>
      </c>
      <c r="AC132" s="180"/>
      <c r="AD132" s="180"/>
      <c r="AE132" s="180"/>
    </row>
    <row r="133" spans="1:31" s="248" customFormat="1" ht="18.75" customHeight="1">
      <c r="A133" s="245"/>
      <c r="B133" s="395" t="s">
        <v>17</v>
      </c>
      <c r="C133" s="395"/>
      <c r="D133" s="376"/>
      <c r="E133" s="323"/>
      <c r="F133" s="323"/>
      <c r="G133" s="323"/>
      <c r="H133" s="323"/>
      <c r="I133" s="266"/>
      <c r="J133" s="246"/>
      <c r="K133" s="247"/>
      <c r="L133" s="247"/>
      <c r="M133" s="181"/>
      <c r="N133" s="181">
        <f t="shared" si="39"/>
        <v>1280</v>
      </c>
      <c r="O133" s="181">
        <v>0</v>
      </c>
      <c r="P133" s="181">
        <v>1280</v>
      </c>
      <c r="Q133" s="181">
        <f t="shared" si="40"/>
        <v>1280</v>
      </c>
      <c r="R133" s="181">
        <v>0</v>
      </c>
      <c r="S133" s="181">
        <f t="shared" si="41"/>
        <v>1280</v>
      </c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</row>
    <row r="134" spans="1:31" s="1" customFormat="1" ht="20.25">
      <c r="A134" s="57" t="s">
        <v>313</v>
      </c>
      <c r="B134" s="396" t="s">
        <v>102</v>
      </c>
      <c r="C134" s="396"/>
      <c r="D134" s="397"/>
      <c r="E134" s="326"/>
      <c r="F134" s="326"/>
      <c r="G134" s="326"/>
      <c r="H134" s="326"/>
      <c r="I134" s="256">
        <v>2024</v>
      </c>
      <c r="J134" s="129"/>
      <c r="K134" s="183"/>
      <c r="L134" s="183"/>
      <c r="M134" s="180"/>
      <c r="N134" s="180">
        <f t="shared" si="39"/>
        <v>1280</v>
      </c>
      <c r="O134" s="180">
        <v>0</v>
      </c>
      <c r="P134" s="180">
        <v>1280</v>
      </c>
      <c r="Q134" s="180">
        <f t="shared" si="40"/>
        <v>1280</v>
      </c>
      <c r="R134" s="180">
        <v>0</v>
      </c>
      <c r="S134" s="180">
        <f t="shared" si="41"/>
        <v>1280</v>
      </c>
      <c r="T134" s="180">
        <v>22730.3</v>
      </c>
      <c r="U134" s="180">
        <v>22218.3</v>
      </c>
      <c r="V134" s="180">
        <v>512</v>
      </c>
      <c r="W134" s="180">
        <v>119.70000000000073</v>
      </c>
      <c r="X134" s="180">
        <v>116.90000000000146</v>
      </c>
      <c r="Y134" s="180">
        <v>2.7999999999999545</v>
      </c>
      <c r="Z134" s="180">
        <v>22850</v>
      </c>
      <c r="AA134" s="180">
        <v>22335.200000000001</v>
      </c>
      <c r="AB134" s="180">
        <v>514.79999999999995</v>
      </c>
      <c r="AC134" s="180"/>
      <c r="AD134" s="180"/>
      <c r="AE134" s="180"/>
    </row>
    <row r="135" spans="1:31" s="248" customFormat="1" ht="18.75" customHeight="1">
      <c r="A135" s="245"/>
      <c r="B135" s="395" t="s">
        <v>17</v>
      </c>
      <c r="C135" s="395"/>
      <c r="D135" s="376"/>
      <c r="E135" s="323"/>
      <c r="F135" s="323"/>
      <c r="G135" s="323"/>
      <c r="H135" s="323"/>
      <c r="I135" s="266"/>
      <c r="J135" s="246"/>
      <c r="K135" s="247"/>
      <c r="L135" s="247"/>
      <c r="M135" s="181"/>
      <c r="N135" s="181">
        <f t="shared" si="39"/>
        <v>1280</v>
      </c>
      <c r="O135" s="181">
        <v>0</v>
      </c>
      <c r="P135" s="181">
        <v>1280</v>
      </c>
      <c r="Q135" s="181">
        <f t="shared" si="40"/>
        <v>1280</v>
      </c>
      <c r="R135" s="181">
        <v>0</v>
      </c>
      <c r="S135" s="181">
        <f t="shared" si="41"/>
        <v>1280</v>
      </c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</row>
    <row r="136" spans="1:31" s="1" customFormat="1" ht="20.25">
      <c r="A136" s="57" t="s">
        <v>314</v>
      </c>
      <c r="B136" s="396" t="s">
        <v>103</v>
      </c>
      <c r="C136" s="396"/>
      <c r="D136" s="397"/>
      <c r="E136" s="326"/>
      <c r="F136" s="326"/>
      <c r="G136" s="326"/>
      <c r="H136" s="326"/>
      <c r="I136" s="256">
        <v>2024</v>
      </c>
      <c r="J136" s="129"/>
      <c r="K136" s="183"/>
      <c r="L136" s="183"/>
      <c r="M136" s="180"/>
      <c r="N136" s="180">
        <f t="shared" si="39"/>
        <v>1280</v>
      </c>
      <c r="O136" s="180">
        <v>0</v>
      </c>
      <c r="P136" s="180">
        <v>1280</v>
      </c>
      <c r="Q136" s="180">
        <f t="shared" si="40"/>
        <v>1280</v>
      </c>
      <c r="R136" s="180">
        <v>0</v>
      </c>
      <c r="S136" s="180">
        <f t="shared" si="41"/>
        <v>1280</v>
      </c>
      <c r="T136" s="180">
        <v>22730.3</v>
      </c>
      <c r="U136" s="180">
        <v>22218.3</v>
      </c>
      <c r="V136" s="180">
        <v>512</v>
      </c>
      <c r="W136" s="180">
        <v>119.70000000000073</v>
      </c>
      <c r="X136" s="180">
        <v>116.90000000000146</v>
      </c>
      <c r="Y136" s="180">
        <v>2.7999999999999545</v>
      </c>
      <c r="Z136" s="180">
        <v>22850</v>
      </c>
      <c r="AA136" s="180">
        <v>22335.200000000001</v>
      </c>
      <c r="AB136" s="180">
        <v>514.79999999999995</v>
      </c>
      <c r="AC136" s="180"/>
      <c r="AD136" s="180"/>
      <c r="AE136" s="180"/>
    </row>
    <row r="137" spans="1:31" s="248" customFormat="1" ht="19.5" customHeight="1">
      <c r="A137" s="245"/>
      <c r="B137" s="395" t="s">
        <v>17</v>
      </c>
      <c r="C137" s="395"/>
      <c r="D137" s="376"/>
      <c r="E137" s="323"/>
      <c r="F137" s="323"/>
      <c r="G137" s="323"/>
      <c r="H137" s="323"/>
      <c r="I137" s="266"/>
      <c r="J137" s="246"/>
      <c r="K137" s="247"/>
      <c r="L137" s="247"/>
      <c r="M137" s="181"/>
      <c r="N137" s="181">
        <f t="shared" si="39"/>
        <v>1280</v>
      </c>
      <c r="O137" s="181">
        <v>0</v>
      </c>
      <c r="P137" s="181">
        <v>1280</v>
      </c>
      <c r="Q137" s="181">
        <f t="shared" si="40"/>
        <v>1280</v>
      </c>
      <c r="R137" s="181">
        <v>0</v>
      </c>
      <c r="S137" s="181">
        <f t="shared" si="41"/>
        <v>1280</v>
      </c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</row>
    <row r="138" spans="1:31" s="1" customFormat="1" ht="20.25">
      <c r="A138" s="57" t="s">
        <v>315</v>
      </c>
      <c r="B138" s="396" t="s">
        <v>104</v>
      </c>
      <c r="C138" s="396"/>
      <c r="D138" s="397"/>
      <c r="E138" s="326"/>
      <c r="F138" s="326"/>
      <c r="G138" s="326"/>
      <c r="H138" s="326"/>
      <c r="I138" s="256">
        <v>2024</v>
      </c>
      <c r="J138" s="129"/>
      <c r="K138" s="183"/>
      <c r="L138" s="183"/>
      <c r="M138" s="180"/>
      <c r="N138" s="180">
        <f t="shared" si="39"/>
        <v>1280</v>
      </c>
      <c r="O138" s="180">
        <v>0</v>
      </c>
      <c r="P138" s="180">
        <v>1280</v>
      </c>
      <c r="Q138" s="180">
        <f t="shared" si="40"/>
        <v>1280</v>
      </c>
      <c r="R138" s="180">
        <v>0</v>
      </c>
      <c r="S138" s="180">
        <f t="shared" si="41"/>
        <v>1280</v>
      </c>
      <c r="T138" s="180">
        <v>22730.3</v>
      </c>
      <c r="U138" s="180">
        <v>22218.3</v>
      </c>
      <c r="V138" s="180">
        <v>512</v>
      </c>
      <c r="W138" s="180">
        <v>119.70000000000073</v>
      </c>
      <c r="X138" s="180">
        <v>116.90000000000146</v>
      </c>
      <c r="Y138" s="180">
        <v>2.7999999999999545</v>
      </c>
      <c r="Z138" s="180">
        <v>22850</v>
      </c>
      <c r="AA138" s="180">
        <v>22335.200000000001</v>
      </c>
      <c r="AB138" s="180">
        <v>514.79999999999995</v>
      </c>
      <c r="AC138" s="180"/>
      <c r="AD138" s="180"/>
      <c r="AE138" s="180"/>
    </row>
    <row r="139" spans="1:31" s="248" customFormat="1" ht="19.5" customHeight="1">
      <c r="A139" s="245"/>
      <c r="B139" s="395" t="s">
        <v>17</v>
      </c>
      <c r="C139" s="395"/>
      <c r="D139" s="376"/>
      <c r="E139" s="323"/>
      <c r="F139" s="323"/>
      <c r="G139" s="323"/>
      <c r="H139" s="323"/>
      <c r="I139" s="266"/>
      <c r="J139" s="246"/>
      <c r="K139" s="247"/>
      <c r="L139" s="247"/>
      <c r="M139" s="181"/>
      <c r="N139" s="181">
        <f t="shared" si="39"/>
        <v>1280</v>
      </c>
      <c r="O139" s="181">
        <v>0</v>
      </c>
      <c r="P139" s="181">
        <v>1280</v>
      </c>
      <c r="Q139" s="181">
        <f t="shared" si="40"/>
        <v>1280</v>
      </c>
      <c r="R139" s="181">
        <v>0</v>
      </c>
      <c r="S139" s="181">
        <f t="shared" si="41"/>
        <v>1280</v>
      </c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</row>
    <row r="140" spans="1:31" s="1" customFormat="1" ht="20.25">
      <c r="A140" s="57" t="s">
        <v>316</v>
      </c>
      <c r="B140" s="396" t="s">
        <v>105</v>
      </c>
      <c r="C140" s="396"/>
      <c r="D140" s="397"/>
      <c r="E140" s="326"/>
      <c r="F140" s="326"/>
      <c r="G140" s="326"/>
      <c r="H140" s="326"/>
      <c r="I140" s="256">
        <v>2024</v>
      </c>
      <c r="J140" s="129"/>
      <c r="K140" s="183"/>
      <c r="L140" s="183"/>
      <c r="M140" s="180"/>
      <c r="N140" s="180">
        <f t="shared" si="39"/>
        <v>1280</v>
      </c>
      <c r="O140" s="180">
        <v>0</v>
      </c>
      <c r="P140" s="180">
        <v>1280</v>
      </c>
      <c r="Q140" s="180">
        <f t="shared" si="40"/>
        <v>1280</v>
      </c>
      <c r="R140" s="180">
        <v>0</v>
      </c>
      <c r="S140" s="180">
        <f t="shared" si="41"/>
        <v>1280</v>
      </c>
      <c r="T140" s="180">
        <v>22730.3</v>
      </c>
      <c r="U140" s="180">
        <v>22218.3</v>
      </c>
      <c r="V140" s="180">
        <v>512</v>
      </c>
      <c r="W140" s="180">
        <v>119.70000000000073</v>
      </c>
      <c r="X140" s="180">
        <v>116.90000000000146</v>
      </c>
      <c r="Y140" s="180">
        <v>2.7999999999999545</v>
      </c>
      <c r="Z140" s="180">
        <v>22850</v>
      </c>
      <c r="AA140" s="180">
        <v>22335.200000000001</v>
      </c>
      <c r="AB140" s="180">
        <v>514.79999999999995</v>
      </c>
      <c r="AC140" s="180"/>
      <c r="AD140" s="180"/>
      <c r="AE140" s="180"/>
    </row>
    <row r="141" spans="1:31" s="248" customFormat="1" ht="18.75" customHeight="1">
      <c r="A141" s="245"/>
      <c r="B141" s="395" t="s">
        <v>17</v>
      </c>
      <c r="C141" s="395"/>
      <c r="D141" s="376"/>
      <c r="E141" s="323"/>
      <c r="F141" s="323"/>
      <c r="G141" s="323"/>
      <c r="H141" s="323"/>
      <c r="I141" s="266"/>
      <c r="J141" s="246"/>
      <c r="K141" s="247"/>
      <c r="L141" s="247"/>
      <c r="M141" s="181"/>
      <c r="N141" s="181">
        <f t="shared" si="39"/>
        <v>1280</v>
      </c>
      <c r="O141" s="181">
        <v>0</v>
      </c>
      <c r="P141" s="181">
        <v>1280</v>
      </c>
      <c r="Q141" s="181">
        <f t="shared" si="40"/>
        <v>1280</v>
      </c>
      <c r="R141" s="181">
        <v>0</v>
      </c>
      <c r="S141" s="181">
        <f t="shared" si="41"/>
        <v>1280</v>
      </c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</row>
    <row r="142" spans="1:31" s="1" customFormat="1" ht="20.25">
      <c r="A142" s="57" t="s">
        <v>317</v>
      </c>
      <c r="B142" s="396" t="s">
        <v>106</v>
      </c>
      <c r="C142" s="396"/>
      <c r="D142" s="397"/>
      <c r="E142" s="326"/>
      <c r="F142" s="326"/>
      <c r="G142" s="326"/>
      <c r="H142" s="326"/>
      <c r="I142" s="256">
        <v>2024</v>
      </c>
      <c r="J142" s="129"/>
      <c r="K142" s="183"/>
      <c r="L142" s="183"/>
      <c r="M142" s="180"/>
      <c r="N142" s="180">
        <f t="shared" si="39"/>
        <v>1280</v>
      </c>
      <c r="O142" s="180">
        <v>0</v>
      </c>
      <c r="P142" s="180">
        <v>1280</v>
      </c>
      <c r="Q142" s="180">
        <f t="shared" si="40"/>
        <v>1280</v>
      </c>
      <c r="R142" s="180">
        <v>0</v>
      </c>
      <c r="S142" s="180">
        <f t="shared" si="41"/>
        <v>1280</v>
      </c>
      <c r="T142" s="180">
        <v>22730.3</v>
      </c>
      <c r="U142" s="180">
        <v>22218.3</v>
      </c>
      <c r="V142" s="180">
        <v>512</v>
      </c>
      <c r="W142" s="180">
        <v>119.70000000000073</v>
      </c>
      <c r="X142" s="180">
        <v>116.90000000000146</v>
      </c>
      <c r="Y142" s="180">
        <v>2.7999999999999545</v>
      </c>
      <c r="Z142" s="180">
        <v>22850</v>
      </c>
      <c r="AA142" s="180">
        <v>22335.200000000001</v>
      </c>
      <c r="AB142" s="180">
        <v>514.79999999999995</v>
      </c>
      <c r="AC142" s="180"/>
      <c r="AD142" s="180"/>
      <c r="AE142" s="180"/>
    </row>
    <row r="143" spans="1:31" s="248" customFormat="1" ht="18.75" customHeight="1">
      <c r="A143" s="245"/>
      <c r="B143" s="395" t="s">
        <v>17</v>
      </c>
      <c r="C143" s="395"/>
      <c r="D143" s="376"/>
      <c r="E143" s="323"/>
      <c r="F143" s="323"/>
      <c r="G143" s="323"/>
      <c r="H143" s="323"/>
      <c r="I143" s="266"/>
      <c r="J143" s="246"/>
      <c r="K143" s="247"/>
      <c r="L143" s="247"/>
      <c r="M143" s="181"/>
      <c r="N143" s="181">
        <f t="shared" si="39"/>
        <v>1280</v>
      </c>
      <c r="O143" s="181">
        <v>0</v>
      </c>
      <c r="P143" s="181">
        <v>1280</v>
      </c>
      <c r="Q143" s="181">
        <f t="shared" si="40"/>
        <v>1280</v>
      </c>
      <c r="R143" s="181">
        <v>0</v>
      </c>
      <c r="S143" s="181">
        <f t="shared" si="41"/>
        <v>1280</v>
      </c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</row>
    <row r="144" spans="1:31" s="1" customFormat="1" ht="20.25">
      <c r="A144" s="57" t="s">
        <v>318</v>
      </c>
      <c r="B144" s="396" t="s">
        <v>107</v>
      </c>
      <c r="C144" s="396"/>
      <c r="D144" s="397"/>
      <c r="E144" s="326"/>
      <c r="F144" s="326"/>
      <c r="G144" s="326"/>
      <c r="H144" s="326"/>
      <c r="I144" s="256">
        <v>2024</v>
      </c>
      <c r="J144" s="129"/>
      <c r="K144" s="183"/>
      <c r="L144" s="183"/>
      <c r="M144" s="180"/>
      <c r="N144" s="180">
        <f t="shared" si="39"/>
        <v>1280</v>
      </c>
      <c r="O144" s="180">
        <v>0</v>
      </c>
      <c r="P144" s="180">
        <v>1280</v>
      </c>
      <c r="Q144" s="180">
        <f t="shared" si="40"/>
        <v>1280</v>
      </c>
      <c r="R144" s="180">
        <v>0</v>
      </c>
      <c r="S144" s="180">
        <f t="shared" si="41"/>
        <v>1280</v>
      </c>
      <c r="T144" s="180">
        <v>22730.3</v>
      </c>
      <c r="U144" s="180">
        <v>22218.3</v>
      </c>
      <c r="V144" s="180">
        <v>512</v>
      </c>
      <c r="W144" s="180">
        <v>119.70000000000073</v>
      </c>
      <c r="X144" s="180">
        <v>116.90000000000146</v>
      </c>
      <c r="Y144" s="180">
        <v>2.7999999999999545</v>
      </c>
      <c r="Z144" s="180">
        <v>22850</v>
      </c>
      <c r="AA144" s="180">
        <v>22335.200000000001</v>
      </c>
      <c r="AB144" s="180">
        <v>514.79999999999995</v>
      </c>
      <c r="AC144" s="180"/>
      <c r="AD144" s="180"/>
      <c r="AE144" s="180"/>
    </row>
    <row r="145" spans="1:31" s="248" customFormat="1" ht="18" customHeight="1">
      <c r="A145" s="245"/>
      <c r="B145" s="395" t="s">
        <v>17</v>
      </c>
      <c r="C145" s="395"/>
      <c r="D145" s="376"/>
      <c r="E145" s="323"/>
      <c r="F145" s="323"/>
      <c r="G145" s="323"/>
      <c r="H145" s="323"/>
      <c r="I145" s="266"/>
      <c r="J145" s="246"/>
      <c r="K145" s="247"/>
      <c r="L145" s="247"/>
      <c r="M145" s="181"/>
      <c r="N145" s="181">
        <f t="shared" si="39"/>
        <v>1280</v>
      </c>
      <c r="O145" s="181">
        <v>0</v>
      </c>
      <c r="P145" s="181">
        <v>1280</v>
      </c>
      <c r="Q145" s="181">
        <f t="shared" si="40"/>
        <v>1280</v>
      </c>
      <c r="R145" s="181">
        <v>0</v>
      </c>
      <c r="S145" s="181">
        <f t="shared" si="41"/>
        <v>1280</v>
      </c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</row>
    <row r="146" spans="1:31" s="1" customFormat="1" ht="20.25">
      <c r="A146" s="57" t="s">
        <v>319</v>
      </c>
      <c r="B146" s="396" t="s">
        <v>222</v>
      </c>
      <c r="C146" s="396"/>
      <c r="D146" s="397"/>
      <c r="E146" s="326"/>
      <c r="F146" s="326"/>
      <c r="G146" s="326"/>
      <c r="H146" s="326"/>
      <c r="I146" s="256">
        <v>2025</v>
      </c>
      <c r="J146" s="129"/>
      <c r="K146" s="183"/>
      <c r="L146" s="183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>
        <v>22850</v>
      </c>
      <c r="AD146" s="180">
        <v>22335.1</v>
      </c>
      <c r="AE146" s="180">
        <v>514.9</v>
      </c>
    </row>
    <row r="147" spans="1:31" s="1" customFormat="1" ht="20.25">
      <c r="A147" s="57" t="s">
        <v>320</v>
      </c>
      <c r="B147" s="396" t="s">
        <v>223</v>
      </c>
      <c r="C147" s="396"/>
      <c r="D147" s="397"/>
      <c r="E147" s="326"/>
      <c r="F147" s="326"/>
      <c r="G147" s="326"/>
      <c r="H147" s="326"/>
      <c r="I147" s="256">
        <v>2025</v>
      </c>
      <c r="J147" s="129"/>
      <c r="K147" s="183"/>
      <c r="L147" s="183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>
        <v>22850</v>
      </c>
      <c r="AD147" s="180">
        <v>22335.1</v>
      </c>
      <c r="AE147" s="180">
        <v>514.9</v>
      </c>
    </row>
    <row r="148" spans="1:31" s="1" customFormat="1" ht="20.25">
      <c r="A148" s="57" t="s">
        <v>321</v>
      </c>
      <c r="B148" s="396" t="s">
        <v>224</v>
      </c>
      <c r="C148" s="396"/>
      <c r="D148" s="397"/>
      <c r="E148" s="326"/>
      <c r="F148" s="326"/>
      <c r="G148" s="326"/>
      <c r="H148" s="326"/>
      <c r="I148" s="256">
        <v>2025</v>
      </c>
      <c r="J148" s="129"/>
      <c r="K148" s="183"/>
      <c r="L148" s="183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>
        <v>22850</v>
      </c>
      <c r="AD148" s="180">
        <v>22335.1</v>
      </c>
      <c r="AE148" s="180">
        <v>514.9</v>
      </c>
    </row>
    <row r="149" spans="1:31" s="1" customFormat="1" ht="20.25">
      <c r="A149" s="57" t="s">
        <v>322</v>
      </c>
      <c r="B149" s="396" t="s">
        <v>225</v>
      </c>
      <c r="C149" s="396"/>
      <c r="D149" s="397"/>
      <c r="E149" s="326"/>
      <c r="F149" s="326"/>
      <c r="G149" s="326"/>
      <c r="H149" s="326"/>
      <c r="I149" s="256">
        <v>2025</v>
      </c>
      <c r="J149" s="129"/>
      <c r="K149" s="183"/>
      <c r="L149" s="183"/>
      <c r="M149" s="183"/>
      <c r="N149" s="183"/>
      <c r="O149" s="183"/>
      <c r="P149" s="183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>
        <v>22850</v>
      </c>
      <c r="AD149" s="180">
        <v>22335.1</v>
      </c>
      <c r="AE149" s="180">
        <v>514.9</v>
      </c>
    </row>
    <row r="150" spans="1:31" s="1" customFormat="1" ht="20.25">
      <c r="A150" s="57" t="s">
        <v>323</v>
      </c>
      <c r="B150" s="396" t="s">
        <v>226</v>
      </c>
      <c r="C150" s="396"/>
      <c r="D150" s="397"/>
      <c r="E150" s="326"/>
      <c r="F150" s="326"/>
      <c r="G150" s="326"/>
      <c r="H150" s="326"/>
      <c r="I150" s="256">
        <v>2025</v>
      </c>
      <c r="J150" s="129"/>
      <c r="K150" s="183"/>
      <c r="L150" s="183"/>
      <c r="M150" s="183"/>
      <c r="N150" s="183"/>
      <c r="O150" s="183"/>
      <c r="P150" s="183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>
        <v>22850</v>
      </c>
      <c r="AD150" s="180">
        <v>22335.1</v>
      </c>
      <c r="AE150" s="180">
        <v>514.9</v>
      </c>
    </row>
    <row r="151" spans="1:31" s="1" customFormat="1" ht="20.25">
      <c r="A151" s="57" t="s">
        <v>324</v>
      </c>
      <c r="B151" s="396" t="s">
        <v>229</v>
      </c>
      <c r="C151" s="396"/>
      <c r="D151" s="397"/>
      <c r="E151" s="326"/>
      <c r="F151" s="326"/>
      <c r="G151" s="326"/>
      <c r="H151" s="326"/>
      <c r="I151" s="256">
        <v>2025</v>
      </c>
      <c r="J151" s="129"/>
      <c r="K151" s="183"/>
      <c r="L151" s="183"/>
      <c r="M151" s="183"/>
      <c r="N151" s="183"/>
      <c r="O151" s="183"/>
      <c r="P151" s="183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>
        <v>22850</v>
      </c>
      <c r="AD151" s="180">
        <v>22335.1</v>
      </c>
      <c r="AE151" s="180">
        <v>514.9</v>
      </c>
    </row>
    <row r="152" spans="1:31" s="1" customFormat="1" ht="20.25">
      <c r="A152" s="57" t="s">
        <v>325</v>
      </c>
      <c r="B152" s="396" t="s">
        <v>431</v>
      </c>
      <c r="C152" s="396"/>
      <c r="D152" s="397"/>
      <c r="E152" s="326"/>
      <c r="F152" s="326"/>
      <c r="G152" s="326"/>
      <c r="H152" s="326"/>
      <c r="I152" s="256">
        <v>2025</v>
      </c>
      <c r="J152" s="129"/>
      <c r="K152" s="183"/>
      <c r="L152" s="183"/>
      <c r="M152" s="183"/>
      <c r="N152" s="183"/>
      <c r="O152" s="183"/>
      <c r="P152" s="183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>
        <v>22850</v>
      </c>
      <c r="AD152" s="180">
        <v>22335.1</v>
      </c>
      <c r="AE152" s="180">
        <v>514.9</v>
      </c>
    </row>
    <row r="153" spans="1:31" ht="31.5">
      <c r="A153" s="36"/>
      <c r="B153" s="36" t="s">
        <v>9</v>
      </c>
      <c r="C153" s="36"/>
      <c r="D153" s="320"/>
      <c r="E153" s="320"/>
      <c r="F153" s="320"/>
      <c r="G153" s="320"/>
      <c r="H153" s="320"/>
      <c r="I153" s="36"/>
      <c r="J153" s="122"/>
      <c r="K153" s="165">
        <f>K157+K163+K165+K166+K167+K169+K171+K172+K162</f>
        <v>748122.60000000009</v>
      </c>
      <c r="L153" s="165">
        <f t="shared" ref="L153:P153" si="42">L157+L163+L165+L166+L167+L169+L171+L172+L162</f>
        <v>527521.1</v>
      </c>
      <c r="M153" s="165">
        <f t="shared" si="42"/>
        <v>220601.49999999997</v>
      </c>
      <c r="N153" s="165">
        <f t="shared" si="42"/>
        <v>-6466.1000000000013</v>
      </c>
      <c r="O153" s="165">
        <f t="shared" si="42"/>
        <v>0</v>
      </c>
      <c r="P153" s="165">
        <f t="shared" si="42"/>
        <v>-6466.1000000000013</v>
      </c>
      <c r="Q153" s="165">
        <f>Q157+Q163+Q165+Q166+Q167+Q169+Q171+Q172+Q162</f>
        <v>1258512.5000000002</v>
      </c>
      <c r="R153" s="165">
        <f t="shared" ref="R153:AE153" si="43">R157+R163+R165+R166+R167+R169+R171+R172+R162</f>
        <v>892606.1</v>
      </c>
      <c r="S153" s="165">
        <f t="shared" si="43"/>
        <v>365906.39999999997</v>
      </c>
      <c r="T153" s="165">
        <f t="shared" si="43"/>
        <v>97239.799999999988</v>
      </c>
      <c r="U153" s="165">
        <f t="shared" si="43"/>
        <v>96267.4</v>
      </c>
      <c r="V153" s="165">
        <f t="shared" si="43"/>
        <v>972.4</v>
      </c>
      <c r="W153" s="165">
        <f t="shared" si="43"/>
        <v>18923.7</v>
      </c>
      <c r="X153" s="165">
        <f t="shared" si="43"/>
        <v>0</v>
      </c>
      <c r="Y153" s="165">
        <f t="shared" si="43"/>
        <v>18923.7</v>
      </c>
      <c r="Z153" s="165">
        <f t="shared" si="43"/>
        <v>554783.6</v>
      </c>
      <c r="AA153" s="165">
        <f t="shared" si="43"/>
        <v>446633.2</v>
      </c>
      <c r="AB153" s="165">
        <f t="shared" si="43"/>
        <v>108150.39999999999</v>
      </c>
      <c r="AC153" s="165">
        <f t="shared" si="43"/>
        <v>12073.4</v>
      </c>
      <c r="AD153" s="165">
        <f t="shared" si="43"/>
        <v>0</v>
      </c>
      <c r="AE153" s="165">
        <f t="shared" si="43"/>
        <v>12073.4</v>
      </c>
    </row>
    <row r="154" spans="1:31" s="3" customFormat="1" ht="47.25">
      <c r="A154" s="93"/>
      <c r="B154" s="94" t="s">
        <v>432</v>
      </c>
      <c r="C154" s="94"/>
      <c r="D154" s="312"/>
      <c r="E154" s="312"/>
      <c r="F154" s="312"/>
      <c r="G154" s="312"/>
      <c r="H154" s="312"/>
      <c r="I154" s="287"/>
      <c r="J154" s="94"/>
      <c r="K154" s="184"/>
      <c r="L154" s="184"/>
      <c r="M154" s="184"/>
      <c r="N154" s="184"/>
      <c r="O154" s="184"/>
      <c r="P154" s="184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</row>
    <row r="155" spans="1:31" s="3" customFormat="1" ht="47.25">
      <c r="A155" s="95"/>
      <c r="B155" s="96" t="s">
        <v>455</v>
      </c>
      <c r="C155" s="96"/>
      <c r="D155" s="313"/>
      <c r="E155" s="313"/>
      <c r="F155" s="313"/>
      <c r="G155" s="313"/>
      <c r="H155" s="313"/>
      <c r="I155" s="292"/>
      <c r="J155" s="96"/>
      <c r="K155" s="186"/>
      <c r="L155" s="186"/>
      <c r="M155" s="186"/>
      <c r="N155" s="186"/>
      <c r="O155" s="186"/>
      <c r="P155" s="186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</row>
    <row r="156" spans="1:31" s="3" customFormat="1" ht="31.5">
      <c r="A156" s="70"/>
      <c r="B156" s="108" t="s">
        <v>21</v>
      </c>
      <c r="C156" s="346"/>
      <c r="D156" s="327"/>
      <c r="E156" s="327"/>
      <c r="F156" s="327"/>
      <c r="G156" s="327"/>
      <c r="H156" s="327"/>
      <c r="I156" s="77"/>
      <c r="J156" s="73"/>
      <c r="K156" s="170"/>
      <c r="L156" s="170"/>
      <c r="M156" s="170"/>
      <c r="N156" s="170"/>
      <c r="O156" s="170"/>
      <c r="P156" s="170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</row>
    <row r="157" spans="1:31" s="3" customFormat="1" ht="47.25">
      <c r="A157" s="59" t="s">
        <v>326</v>
      </c>
      <c r="B157" s="43" t="s">
        <v>115</v>
      </c>
      <c r="C157" s="43"/>
      <c r="D157" s="283" t="s">
        <v>582</v>
      </c>
      <c r="E157" s="283" t="s">
        <v>261</v>
      </c>
      <c r="F157" s="283" t="s">
        <v>558</v>
      </c>
      <c r="G157" s="283" t="s">
        <v>583</v>
      </c>
      <c r="H157" s="283" t="s">
        <v>584</v>
      </c>
      <c r="I157" s="89">
        <v>2022</v>
      </c>
      <c r="J157" s="87" t="s">
        <v>489</v>
      </c>
      <c r="K157" s="174">
        <v>500</v>
      </c>
      <c r="L157" s="174">
        <v>0</v>
      </c>
      <c r="M157" s="174">
        <v>500</v>
      </c>
      <c r="N157" s="188"/>
      <c r="O157" s="188"/>
      <c r="P157" s="188"/>
      <c r="Q157" s="174">
        <v>500</v>
      </c>
      <c r="R157" s="174">
        <v>0</v>
      </c>
      <c r="S157" s="174">
        <v>500</v>
      </c>
      <c r="T157" s="174"/>
      <c r="U157" s="174"/>
      <c r="V157" s="174"/>
      <c r="W157" s="174"/>
      <c r="X157" s="174"/>
      <c r="Y157" s="174"/>
      <c r="Z157" s="189"/>
      <c r="AA157" s="189"/>
      <c r="AB157" s="189"/>
      <c r="AC157" s="189"/>
      <c r="AD157" s="189"/>
      <c r="AE157" s="189"/>
    </row>
    <row r="158" spans="1:31" s="3" customFormat="1" ht="47.25">
      <c r="A158" s="93"/>
      <c r="B158" s="94" t="s">
        <v>433</v>
      </c>
      <c r="C158" s="94"/>
      <c r="D158" s="312"/>
      <c r="E158" s="312"/>
      <c r="F158" s="312"/>
      <c r="G158" s="312"/>
      <c r="H158" s="312"/>
      <c r="I158" s="98"/>
      <c r="J158" s="123"/>
      <c r="K158" s="190"/>
      <c r="L158" s="190"/>
      <c r="M158" s="190"/>
      <c r="N158" s="190"/>
      <c r="O158" s="190"/>
      <c r="P158" s="190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</row>
    <row r="159" spans="1:31" s="3" customFormat="1" ht="31.5">
      <c r="A159" s="95"/>
      <c r="B159" s="96" t="s">
        <v>434</v>
      </c>
      <c r="C159" s="96"/>
      <c r="D159" s="313"/>
      <c r="E159" s="313"/>
      <c r="F159" s="313"/>
      <c r="G159" s="313"/>
      <c r="H159" s="313"/>
      <c r="I159" s="97"/>
      <c r="J159" s="124"/>
      <c r="K159" s="191"/>
      <c r="L159" s="191"/>
      <c r="M159" s="191"/>
      <c r="N159" s="191"/>
      <c r="O159" s="191"/>
      <c r="P159" s="191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</row>
    <row r="160" spans="1:31" s="3" customFormat="1" ht="47.25">
      <c r="A160" s="70"/>
      <c r="B160" s="107" t="s">
        <v>20</v>
      </c>
      <c r="C160" s="107"/>
      <c r="D160" s="314"/>
      <c r="E160" s="314"/>
      <c r="F160" s="314"/>
      <c r="G160" s="314"/>
      <c r="H160" s="314"/>
      <c r="I160" s="77"/>
      <c r="J160" s="73"/>
      <c r="K160" s="170"/>
      <c r="L160" s="170"/>
      <c r="M160" s="170"/>
      <c r="N160" s="170"/>
      <c r="O160" s="170"/>
      <c r="P160" s="170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</row>
    <row r="161" spans="1:31" s="3" customFormat="1" ht="63">
      <c r="A161" s="70"/>
      <c r="B161" s="74" t="s">
        <v>40</v>
      </c>
      <c r="C161" s="74"/>
      <c r="D161" s="314"/>
      <c r="E161" s="314"/>
      <c r="F161" s="314"/>
      <c r="G161" s="314"/>
      <c r="H161" s="314"/>
      <c r="I161" s="74"/>
      <c r="J161" s="107"/>
      <c r="K161" s="173"/>
      <c r="L161" s="173"/>
      <c r="M161" s="173"/>
      <c r="N161" s="173"/>
      <c r="O161" s="173"/>
      <c r="P161" s="173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</row>
    <row r="162" spans="1:31" s="1" customFormat="1" ht="31.5">
      <c r="A162" s="58" t="s">
        <v>327</v>
      </c>
      <c r="B162" s="55" t="s">
        <v>50</v>
      </c>
      <c r="C162" s="43" t="s">
        <v>624</v>
      </c>
      <c r="D162" s="283" t="s">
        <v>556</v>
      </c>
      <c r="E162" s="283" t="s">
        <v>261</v>
      </c>
      <c r="F162" s="283" t="s">
        <v>558</v>
      </c>
      <c r="G162" s="283" t="s">
        <v>581</v>
      </c>
      <c r="H162" s="283" t="s">
        <v>567</v>
      </c>
      <c r="I162" s="89">
        <v>2024</v>
      </c>
      <c r="J162" s="87" t="s">
        <v>475</v>
      </c>
      <c r="K162" s="192"/>
      <c r="L162" s="192"/>
      <c r="M162" s="192"/>
      <c r="N162" s="192"/>
      <c r="O162" s="192"/>
      <c r="P162" s="192"/>
      <c r="Q162" s="193"/>
      <c r="R162" s="193"/>
      <c r="S162" s="193"/>
      <c r="T162" s="180">
        <v>97239.799999999988</v>
      </c>
      <c r="U162" s="180">
        <v>96267.4</v>
      </c>
      <c r="V162" s="180">
        <v>972.4</v>
      </c>
      <c r="W162" s="193"/>
      <c r="X162" s="193"/>
      <c r="Y162" s="193"/>
      <c r="Z162" s="174">
        <v>82371.899999999994</v>
      </c>
      <c r="AA162" s="174">
        <v>81548.2</v>
      </c>
      <c r="AB162" s="174">
        <v>823.7</v>
      </c>
      <c r="AC162" s="180"/>
      <c r="AD162" s="180"/>
      <c r="AE162" s="180"/>
    </row>
    <row r="163" spans="1:31" s="13" customFormat="1" ht="63" customHeight="1">
      <c r="A163" s="59" t="s">
        <v>328</v>
      </c>
      <c r="B163" s="43" t="s">
        <v>187</v>
      </c>
      <c r="C163" s="43"/>
      <c r="D163" s="283" t="s">
        <v>556</v>
      </c>
      <c r="E163" s="283" t="s">
        <v>261</v>
      </c>
      <c r="F163" s="283" t="s">
        <v>558</v>
      </c>
      <c r="G163" s="283" t="s">
        <v>579</v>
      </c>
      <c r="H163" s="283" t="s">
        <v>567</v>
      </c>
      <c r="I163" s="89" t="s">
        <v>542</v>
      </c>
      <c r="J163" s="130"/>
      <c r="K163" s="174">
        <v>6237.5</v>
      </c>
      <c r="L163" s="174">
        <v>0</v>
      </c>
      <c r="M163" s="174">
        <v>6237.5</v>
      </c>
      <c r="N163" s="188"/>
      <c r="O163" s="188"/>
      <c r="P163" s="188"/>
      <c r="Q163" s="174">
        <v>6237.5</v>
      </c>
      <c r="R163" s="174">
        <v>0</v>
      </c>
      <c r="S163" s="174">
        <v>6237.5</v>
      </c>
      <c r="T163" s="174"/>
      <c r="U163" s="174"/>
      <c r="V163" s="174"/>
      <c r="W163" s="174"/>
      <c r="X163" s="174"/>
      <c r="Y163" s="174"/>
      <c r="Z163" s="189"/>
      <c r="AA163" s="174"/>
      <c r="AB163" s="174"/>
      <c r="AC163" s="189"/>
      <c r="AD163" s="174"/>
      <c r="AE163" s="174"/>
    </row>
    <row r="164" spans="1:31" s="14" customFormat="1" ht="18" customHeight="1">
      <c r="A164" s="65"/>
      <c r="B164" s="44" t="s">
        <v>42</v>
      </c>
      <c r="C164" s="44"/>
      <c r="D164" s="328"/>
      <c r="E164" s="328"/>
      <c r="F164" s="328"/>
      <c r="G164" s="328"/>
      <c r="H164" s="328"/>
      <c r="I164" s="90"/>
      <c r="J164" s="131"/>
      <c r="K164" s="178">
        <v>6237.5</v>
      </c>
      <c r="L164" s="178">
        <v>0</v>
      </c>
      <c r="M164" s="178">
        <v>6237.5</v>
      </c>
      <c r="N164" s="194"/>
      <c r="O164" s="194"/>
      <c r="P164" s="194"/>
      <c r="Q164" s="178">
        <v>6237.5</v>
      </c>
      <c r="R164" s="178">
        <v>0</v>
      </c>
      <c r="S164" s="178">
        <v>6237.5</v>
      </c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</row>
    <row r="165" spans="1:31" s="13" customFormat="1" ht="62.25" customHeight="1">
      <c r="A165" s="59" t="s">
        <v>329</v>
      </c>
      <c r="B165" s="43" t="s">
        <v>635</v>
      </c>
      <c r="C165" s="43" t="s">
        <v>624</v>
      </c>
      <c r="D165" s="283" t="s">
        <v>556</v>
      </c>
      <c r="E165" s="283" t="s">
        <v>261</v>
      </c>
      <c r="F165" s="283" t="s">
        <v>558</v>
      </c>
      <c r="G165" s="283" t="s">
        <v>581</v>
      </c>
      <c r="H165" s="283" t="s">
        <v>567</v>
      </c>
      <c r="I165" s="89" t="s">
        <v>539</v>
      </c>
      <c r="J165" s="87">
        <v>150147.5</v>
      </c>
      <c r="K165" s="172">
        <v>181867.3</v>
      </c>
      <c r="L165" s="172">
        <v>0</v>
      </c>
      <c r="M165" s="172">
        <v>181867.3</v>
      </c>
      <c r="N165" s="172"/>
      <c r="O165" s="172"/>
      <c r="P165" s="172"/>
      <c r="Q165" s="172">
        <v>181867.3</v>
      </c>
      <c r="R165" s="172">
        <v>0</v>
      </c>
      <c r="S165" s="172">
        <v>181867.3</v>
      </c>
      <c r="T165" s="172"/>
      <c r="U165" s="178"/>
      <c r="V165" s="178"/>
      <c r="W165" s="178"/>
      <c r="X165" s="178"/>
      <c r="Y165" s="178"/>
      <c r="Z165" s="189"/>
      <c r="AA165" s="174"/>
      <c r="AB165" s="174"/>
      <c r="AC165" s="189"/>
      <c r="AD165" s="174"/>
      <c r="AE165" s="174"/>
    </row>
    <row r="166" spans="1:31" s="3" customFormat="1" ht="36" customHeight="1">
      <c r="A166" s="59" t="s">
        <v>330</v>
      </c>
      <c r="B166" s="45" t="s">
        <v>13</v>
      </c>
      <c r="C166" s="45" t="s">
        <v>625</v>
      </c>
      <c r="D166" s="318" t="s">
        <v>556</v>
      </c>
      <c r="E166" s="318" t="s">
        <v>261</v>
      </c>
      <c r="F166" s="318" t="s">
        <v>558</v>
      </c>
      <c r="G166" s="318" t="s">
        <v>580</v>
      </c>
      <c r="H166" s="318" t="s">
        <v>567</v>
      </c>
      <c r="I166" s="30" t="s">
        <v>540</v>
      </c>
      <c r="J166" s="88" t="s">
        <v>477</v>
      </c>
      <c r="K166" s="172">
        <v>534577.5</v>
      </c>
      <c r="L166" s="172">
        <v>527521.1</v>
      </c>
      <c r="M166" s="172">
        <v>7056.4</v>
      </c>
      <c r="N166" s="172"/>
      <c r="O166" s="172"/>
      <c r="P166" s="172"/>
      <c r="Q166" s="172">
        <v>534577.5</v>
      </c>
      <c r="R166" s="172">
        <v>527521.1</v>
      </c>
      <c r="S166" s="172">
        <v>7056.4</v>
      </c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</row>
    <row r="167" spans="1:31" s="3" customFormat="1" ht="78.75" hidden="1" customHeight="1">
      <c r="A167" s="59" t="s">
        <v>337</v>
      </c>
      <c r="B167" s="43" t="s">
        <v>114</v>
      </c>
      <c r="C167" s="43"/>
      <c r="D167" s="283"/>
      <c r="E167" s="283"/>
      <c r="F167" s="283"/>
      <c r="G167" s="283"/>
      <c r="H167" s="283"/>
      <c r="I167" s="89"/>
      <c r="J167" s="130"/>
      <c r="K167" s="172">
        <v>24940.3</v>
      </c>
      <c r="L167" s="172">
        <v>0</v>
      </c>
      <c r="M167" s="172">
        <v>24940.3</v>
      </c>
      <c r="N167" s="172">
        <v>-24940.3</v>
      </c>
      <c r="O167" s="172">
        <v>0</v>
      </c>
      <c r="P167" s="172">
        <v>-24940.3</v>
      </c>
      <c r="Q167" s="172"/>
      <c r="R167" s="172"/>
      <c r="S167" s="172"/>
      <c r="T167" s="172"/>
      <c r="U167" s="172"/>
      <c r="V167" s="172"/>
      <c r="W167" s="172"/>
      <c r="X167" s="172"/>
      <c r="Y167" s="172"/>
      <c r="Z167" s="196"/>
      <c r="AA167" s="196"/>
      <c r="AB167" s="196"/>
      <c r="AC167" s="196"/>
      <c r="AD167" s="196"/>
      <c r="AE167" s="196"/>
    </row>
    <row r="168" spans="1:31" s="14" customFormat="1" ht="31.5" hidden="1">
      <c r="A168" s="65"/>
      <c r="B168" s="44" t="s">
        <v>42</v>
      </c>
      <c r="C168" s="44"/>
      <c r="D168" s="328"/>
      <c r="E168" s="328"/>
      <c r="F168" s="328"/>
      <c r="G168" s="328"/>
      <c r="H168" s="328"/>
      <c r="I168" s="90"/>
      <c r="J168" s="131"/>
      <c r="K168" s="178">
        <v>24940.3</v>
      </c>
      <c r="L168" s="178">
        <v>0</v>
      </c>
      <c r="M168" s="178">
        <v>24940.3</v>
      </c>
      <c r="N168" s="178">
        <v>-24940.3</v>
      </c>
      <c r="O168" s="178">
        <v>0</v>
      </c>
      <c r="P168" s="178">
        <v>-24940.3</v>
      </c>
      <c r="Q168" s="178"/>
      <c r="R168" s="178"/>
      <c r="S168" s="178"/>
      <c r="T168" s="178"/>
      <c r="U168" s="178"/>
      <c r="V168" s="178"/>
      <c r="W168" s="178"/>
      <c r="X168" s="178"/>
      <c r="Y168" s="178"/>
      <c r="Z168" s="196"/>
      <c r="AA168" s="196"/>
      <c r="AB168" s="196"/>
      <c r="AC168" s="196"/>
      <c r="AD168" s="196"/>
      <c r="AE168" s="196"/>
    </row>
    <row r="169" spans="1:31" s="3" customFormat="1" ht="31.5">
      <c r="A169" s="428" t="s">
        <v>331</v>
      </c>
      <c r="B169" s="43" t="s">
        <v>462</v>
      </c>
      <c r="C169" s="43"/>
      <c r="D169" s="283" t="s">
        <v>556</v>
      </c>
      <c r="E169" s="283" t="s">
        <v>261</v>
      </c>
      <c r="F169" s="283" t="s">
        <v>558</v>
      </c>
      <c r="G169" s="283" t="s">
        <v>579</v>
      </c>
      <c r="H169" s="283" t="s">
        <v>567</v>
      </c>
      <c r="I169" s="30" t="s">
        <v>542</v>
      </c>
      <c r="J169" s="131"/>
      <c r="K169" s="172"/>
      <c r="L169" s="172"/>
      <c r="M169" s="172"/>
      <c r="N169" s="172">
        <v>8214.9</v>
      </c>
      <c r="O169" s="172">
        <v>0</v>
      </c>
      <c r="P169" s="172">
        <v>8214.9</v>
      </c>
      <c r="Q169" s="172">
        <f>N169+K169</f>
        <v>8214.9</v>
      </c>
      <c r="R169" s="172">
        <f t="shared" ref="R169:S169" si="44">O169+L169</f>
        <v>0</v>
      </c>
      <c r="S169" s="172">
        <f t="shared" si="44"/>
        <v>8214.9</v>
      </c>
      <c r="T169" s="172"/>
      <c r="U169" s="172"/>
      <c r="V169" s="172"/>
      <c r="W169" s="172"/>
      <c r="X169" s="172"/>
      <c r="Y169" s="172"/>
      <c r="Z169" s="196"/>
      <c r="AA169" s="196"/>
      <c r="AB169" s="196"/>
      <c r="AC169" s="196"/>
      <c r="AD169" s="196"/>
      <c r="AE169" s="196"/>
    </row>
    <row r="170" spans="1:31" s="14" customFormat="1" ht="18.75" customHeight="1">
      <c r="A170" s="65"/>
      <c r="B170" s="44" t="s">
        <v>42</v>
      </c>
      <c r="C170" s="44"/>
      <c r="D170" s="328"/>
      <c r="E170" s="328"/>
      <c r="F170" s="328"/>
      <c r="G170" s="328"/>
      <c r="H170" s="328"/>
      <c r="I170" s="90"/>
      <c r="J170" s="131"/>
      <c r="K170" s="178"/>
      <c r="L170" s="178"/>
      <c r="M170" s="178"/>
      <c r="N170" s="178">
        <v>8214.9</v>
      </c>
      <c r="O170" s="178">
        <v>0</v>
      </c>
      <c r="P170" s="178">
        <v>8214.9</v>
      </c>
      <c r="Q170" s="178">
        <f>N170+K170</f>
        <v>8214.9</v>
      </c>
      <c r="R170" s="178">
        <f t="shared" ref="R170" si="45">O170+L170</f>
        <v>0</v>
      </c>
      <c r="S170" s="178">
        <f t="shared" ref="S170" si="46">P170+M170</f>
        <v>8214.9</v>
      </c>
      <c r="T170" s="178"/>
      <c r="U170" s="178"/>
      <c r="V170" s="178"/>
      <c r="W170" s="178"/>
      <c r="X170" s="178"/>
      <c r="Y170" s="178"/>
      <c r="Z170" s="196"/>
      <c r="AA170" s="196"/>
      <c r="AB170" s="196"/>
      <c r="AC170" s="196"/>
      <c r="AD170" s="196"/>
      <c r="AE170" s="196"/>
    </row>
    <row r="171" spans="1:31" s="360" customFormat="1" ht="63">
      <c r="A171" s="361" t="s">
        <v>332</v>
      </c>
      <c r="B171" s="356" t="s">
        <v>195</v>
      </c>
      <c r="C171" s="356" t="s">
        <v>625</v>
      </c>
      <c r="D171" s="348" t="s">
        <v>556</v>
      </c>
      <c r="E171" s="348" t="s">
        <v>261</v>
      </c>
      <c r="F171" s="348" t="s">
        <v>558</v>
      </c>
      <c r="G171" s="348" t="s">
        <v>631</v>
      </c>
      <c r="H171" s="348" t="s">
        <v>567</v>
      </c>
      <c r="I171" s="357" t="s">
        <v>534</v>
      </c>
      <c r="J171" s="358" t="s">
        <v>485</v>
      </c>
      <c r="K171" s="362"/>
      <c r="L171" s="362"/>
      <c r="M171" s="362"/>
      <c r="N171" s="362">
        <f>O171+P171</f>
        <v>4694</v>
      </c>
      <c r="O171" s="362">
        <v>0</v>
      </c>
      <c r="P171" s="362">
        <v>4694</v>
      </c>
      <c r="Q171" s="359">
        <v>521550</v>
      </c>
      <c r="R171" s="359">
        <v>365085</v>
      </c>
      <c r="S171" s="359">
        <v>156465</v>
      </c>
      <c r="T171" s="359"/>
      <c r="U171" s="359"/>
      <c r="V171" s="359"/>
      <c r="W171" s="359">
        <v>5010.3</v>
      </c>
      <c r="X171" s="359">
        <v>0</v>
      </c>
      <c r="Y171" s="359">
        <v>5010.3</v>
      </c>
      <c r="Z171" s="359">
        <v>458498.3</v>
      </c>
      <c r="AA171" s="359">
        <v>365085</v>
      </c>
      <c r="AB171" s="362">
        <v>93413.3</v>
      </c>
      <c r="AC171" s="362"/>
      <c r="AD171" s="362"/>
      <c r="AE171" s="362"/>
    </row>
    <row r="172" spans="1:31" s="3" customFormat="1" ht="47.25">
      <c r="A172" s="59" t="s">
        <v>333</v>
      </c>
      <c r="B172" s="45" t="s">
        <v>196</v>
      </c>
      <c r="C172" s="45"/>
      <c r="D172" s="318" t="s">
        <v>556</v>
      </c>
      <c r="E172" s="318" t="s">
        <v>261</v>
      </c>
      <c r="F172" s="318" t="s">
        <v>558</v>
      </c>
      <c r="G172" s="318" t="s">
        <v>581</v>
      </c>
      <c r="H172" s="318" t="s">
        <v>567</v>
      </c>
      <c r="I172" s="30" t="s">
        <v>538</v>
      </c>
      <c r="J172" s="88" t="s">
        <v>476</v>
      </c>
      <c r="K172" s="172"/>
      <c r="L172" s="172"/>
      <c r="M172" s="172"/>
      <c r="N172" s="172">
        <f>O172+P172</f>
        <v>5565.3</v>
      </c>
      <c r="O172" s="172">
        <v>0</v>
      </c>
      <c r="P172" s="172">
        <v>5565.3</v>
      </c>
      <c r="Q172" s="172">
        <f>R172+S172</f>
        <v>5565.3</v>
      </c>
      <c r="R172" s="172">
        <v>0</v>
      </c>
      <c r="S172" s="172">
        <v>5565.3</v>
      </c>
      <c r="T172" s="172"/>
      <c r="U172" s="172"/>
      <c r="V172" s="172"/>
      <c r="W172" s="172">
        <f>X172+Y172</f>
        <v>13913.4</v>
      </c>
      <c r="X172" s="172">
        <v>0</v>
      </c>
      <c r="Y172" s="172">
        <v>13913.4</v>
      </c>
      <c r="Z172" s="172">
        <f>AA172+AB172</f>
        <v>13913.4</v>
      </c>
      <c r="AA172" s="172">
        <v>0</v>
      </c>
      <c r="AB172" s="172">
        <v>13913.4</v>
      </c>
      <c r="AC172" s="172">
        <f t="shared" ref="AC172" si="47">AD172+AE172</f>
        <v>12073.4</v>
      </c>
      <c r="AD172" s="172">
        <v>0</v>
      </c>
      <c r="AE172" s="172">
        <v>12073.4</v>
      </c>
    </row>
    <row r="173" spans="1:31" s="7" customFormat="1" ht="20.25">
      <c r="A173" s="60"/>
      <c r="B173" s="46" t="s">
        <v>23</v>
      </c>
      <c r="C173" s="46"/>
      <c r="D173" s="320"/>
      <c r="E173" s="320"/>
      <c r="F173" s="320"/>
      <c r="G173" s="320"/>
      <c r="H173" s="320"/>
      <c r="I173" s="36"/>
      <c r="J173" s="122"/>
      <c r="K173" s="165">
        <f>K178+K179</f>
        <v>9341.4</v>
      </c>
      <c r="L173" s="165">
        <f t="shared" ref="L173:AE173" si="48">L178+L179</f>
        <v>0</v>
      </c>
      <c r="M173" s="165">
        <f t="shared" si="48"/>
        <v>9341.4</v>
      </c>
      <c r="N173" s="165">
        <f t="shared" si="48"/>
        <v>-841.4</v>
      </c>
      <c r="O173" s="165">
        <f t="shared" si="48"/>
        <v>0</v>
      </c>
      <c r="P173" s="165">
        <f t="shared" si="48"/>
        <v>-841.4</v>
      </c>
      <c r="Q173" s="165">
        <f t="shared" si="48"/>
        <v>8500</v>
      </c>
      <c r="R173" s="165">
        <f t="shared" si="48"/>
        <v>0</v>
      </c>
      <c r="S173" s="165">
        <f t="shared" si="48"/>
        <v>8500</v>
      </c>
      <c r="T173" s="165">
        <f t="shared" si="48"/>
        <v>89392</v>
      </c>
      <c r="U173" s="165">
        <f t="shared" si="48"/>
        <v>88498.1</v>
      </c>
      <c r="V173" s="165">
        <f t="shared" si="48"/>
        <v>893.9</v>
      </c>
      <c r="W173" s="165">
        <f t="shared" si="48"/>
        <v>1340.9</v>
      </c>
      <c r="X173" s="165">
        <f t="shared" si="48"/>
        <v>0</v>
      </c>
      <c r="Y173" s="165">
        <f t="shared" si="48"/>
        <v>1340.9</v>
      </c>
      <c r="Z173" s="165">
        <f t="shared" si="48"/>
        <v>223480.1</v>
      </c>
      <c r="AA173" s="165">
        <f t="shared" si="48"/>
        <v>221245.30000000002</v>
      </c>
      <c r="AB173" s="165">
        <f t="shared" si="48"/>
        <v>2234.8000000000002</v>
      </c>
      <c r="AC173" s="165">
        <f t="shared" si="48"/>
        <v>0</v>
      </c>
      <c r="AD173" s="165">
        <f t="shared" si="48"/>
        <v>0</v>
      </c>
      <c r="AE173" s="165">
        <f t="shared" si="48"/>
        <v>0</v>
      </c>
    </row>
    <row r="174" spans="1:31" s="7" customFormat="1" ht="47.25">
      <c r="A174" s="93"/>
      <c r="B174" s="109" t="s">
        <v>435</v>
      </c>
      <c r="C174" s="109"/>
      <c r="D174" s="312"/>
      <c r="E174" s="312"/>
      <c r="F174" s="312"/>
      <c r="G174" s="312"/>
      <c r="H174" s="312"/>
      <c r="I174" s="98"/>
      <c r="J174" s="123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</row>
    <row r="175" spans="1:31" s="7" customFormat="1" ht="20.25">
      <c r="A175" s="95"/>
      <c r="B175" s="110" t="s">
        <v>436</v>
      </c>
      <c r="C175" s="110"/>
      <c r="D175" s="313"/>
      <c r="E175" s="313"/>
      <c r="F175" s="313"/>
      <c r="G175" s="313"/>
      <c r="H175" s="313"/>
      <c r="I175" s="97"/>
      <c r="J175" s="124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</row>
    <row r="176" spans="1:31" ht="47.25">
      <c r="A176" s="70"/>
      <c r="B176" s="78" t="s">
        <v>20</v>
      </c>
      <c r="C176" s="78"/>
      <c r="D176" s="327"/>
      <c r="E176" s="327"/>
      <c r="F176" s="327"/>
      <c r="G176" s="327"/>
      <c r="H176" s="327"/>
      <c r="I176" s="286"/>
      <c r="J176" s="132"/>
      <c r="K176" s="198"/>
      <c r="L176" s="198"/>
      <c r="M176" s="198"/>
      <c r="N176" s="198"/>
      <c r="O176" s="198"/>
      <c r="P176" s="198"/>
      <c r="Q176" s="168"/>
      <c r="R176" s="199"/>
      <c r="S176" s="199"/>
      <c r="T176" s="199"/>
      <c r="U176" s="199"/>
      <c r="V176" s="199"/>
      <c r="W176" s="199"/>
      <c r="X176" s="199"/>
      <c r="Y176" s="199"/>
      <c r="Z176" s="168"/>
      <c r="AA176" s="199"/>
      <c r="AB176" s="199"/>
      <c r="AC176" s="168"/>
      <c r="AD176" s="199"/>
      <c r="AE176" s="199"/>
    </row>
    <row r="177" spans="1:31" ht="63">
      <c r="A177" s="70"/>
      <c r="B177" s="74" t="s">
        <v>40</v>
      </c>
      <c r="C177" s="74"/>
      <c r="D177" s="314"/>
      <c r="E177" s="314"/>
      <c r="F177" s="314"/>
      <c r="G177" s="314"/>
      <c r="H177" s="314"/>
      <c r="I177" s="77"/>
      <c r="J177" s="73"/>
      <c r="K177" s="170"/>
      <c r="L177" s="170"/>
      <c r="M177" s="170"/>
      <c r="N177" s="170"/>
      <c r="O177" s="170"/>
      <c r="P177" s="170"/>
      <c r="Q177" s="168"/>
      <c r="R177" s="199"/>
      <c r="S177" s="199"/>
      <c r="T177" s="199"/>
      <c r="U177" s="199"/>
      <c r="V177" s="199"/>
      <c r="W177" s="199"/>
      <c r="X177" s="199"/>
      <c r="Y177" s="199"/>
      <c r="Z177" s="168"/>
      <c r="AA177" s="199"/>
      <c r="AB177" s="199"/>
      <c r="AC177" s="168"/>
      <c r="AD177" s="199"/>
      <c r="AE177" s="199"/>
    </row>
    <row r="178" spans="1:31" ht="45.75" customHeight="1">
      <c r="A178" s="58" t="s">
        <v>334</v>
      </c>
      <c r="B178" s="384" t="s">
        <v>144</v>
      </c>
      <c r="C178" s="384" t="s">
        <v>622</v>
      </c>
      <c r="D178" s="333" t="s">
        <v>556</v>
      </c>
      <c r="E178" s="333" t="s">
        <v>260</v>
      </c>
      <c r="F178" s="333" t="s">
        <v>558</v>
      </c>
      <c r="G178" s="333" t="s">
        <v>585</v>
      </c>
      <c r="H178" s="329" t="s">
        <v>567</v>
      </c>
      <c r="I178" s="267" t="s">
        <v>537</v>
      </c>
      <c r="J178" s="88" t="s">
        <v>481</v>
      </c>
      <c r="K178" s="200"/>
      <c r="L178" s="200"/>
      <c r="M178" s="200"/>
      <c r="N178" s="200"/>
      <c r="O178" s="200"/>
      <c r="P178" s="200"/>
      <c r="Q178" s="169"/>
      <c r="R178" s="201"/>
      <c r="S178" s="201"/>
      <c r="T178" s="169">
        <f>U178+V178</f>
        <v>89392</v>
      </c>
      <c r="U178" s="169">
        <v>88498.1</v>
      </c>
      <c r="V178" s="169">
        <v>893.9</v>
      </c>
      <c r="W178" s="169">
        <f>X178+Y178</f>
        <v>1340.9</v>
      </c>
      <c r="X178" s="201">
        <v>0</v>
      </c>
      <c r="Y178" s="201">
        <f>AB178-V178</f>
        <v>1340.9</v>
      </c>
      <c r="Z178" s="169">
        <f>AA178+AB178</f>
        <v>223480.1</v>
      </c>
      <c r="AA178" s="172">
        <v>221245.30000000002</v>
      </c>
      <c r="AB178" s="172">
        <v>2234.8000000000002</v>
      </c>
      <c r="AC178" s="169"/>
      <c r="AD178" s="169"/>
      <c r="AE178" s="169"/>
    </row>
    <row r="179" spans="1:31" ht="47.25">
      <c r="A179" s="58" t="s">
        <v>335</v>
      </c>
      <c r="B179" s="384" t="s">
        <v>143</v>
      </c>
      <c r="C179" s="384" t="s">
        <v>622</v>
      </c>
      <c r="D179" s="333" t="s">
        <v>556</v>
      </c>
      <c r="E179" s="333" t="s">
        <v>260</v>
      </c>
      <c r="F179" s="333" t="s">
        <v>558</v>
      </c>
      <c r="G179" s="333" t="s">
        <v>585</v>
      </c>
      <c r="H179" s="329" t="s">
        <v>567</v>
      </c>
      <c r="I179" s="267">
        <v>2026</v>
      </c>
      <c r="J179" s="133"/>
      <c r="K179" s="201">
        <v>9341.4</v>
      </c>
      <c r="L179" s="201">
        <v>0</v>
      </c>
      <c r="M179" s="201">
        <v>9341.4</v>
      </c>
      <c r="N179" s="202">
        <f>O179+P179</f>
        <v>-841.4</v>
      </c>
      <c r="O179" s="202">
        <v>0</v>
      </c>
      <c r="P179" s="202">
        <v>-841.4</v>
      </c>
      <c r="Q179" s="202">
        <f t="shared" ref="Q179:S180" si="49">K179+N179</f>
        <v>8500</v>
      </c>
      <c r="R179" s="201">
        <f t="shared" si="49"/>
        <v>0</v>
      </c>
      <c r="S179" s="201">
        <f t="shared" si="49"/>
        <v>8500</v>
      </c>
      <c r="T179" s="201"/>
      <c r="U179" s="201"/>
      <c r="V179" s="201"/>
      <c r="W179" s="201"/>
      <c r="X179" s="201"/>
      <c r="Y179" s="201"/>
      <c r="Z179" s="169"/>
      <c r="AA179" s="169"/>
      <c r="AB179" s="169"/>
      <c r="AC179" s="169"/>
      <c r="AD179" s="169"/>
      <c r="AE179" s="169"/>
    </row>
    <row r="180" spans="1:31" ht="16.5" customHeight="1">
      <c r="A180" s="58"/>
      <c r="B180" s="44" t="s">
        <v>42</v>
      </c>
      <c r="C180" s="44"/>
      <c r="D180" s="328"/>
      <c r="E180" s="328"/>
      <c r="F180" s="328"/>
      <c r="G180" s="328"/>
      <c r="H180" s="319"/>
      <c r="I180" s="90"/>
      <c r="J180" s="121"/>
      <c r="K180" s="202">
        <v>9341.4</v>
      </c>
      <c r="L180" s="202">
        <v>0</v>
      </c>
      <c r="M180" s="202">
        <v>9341.4</v>
      </c>
      <c r="N180" s="202">
        <v>-841.4</v>
      </c>
      <c r="O180" s="202">
        <v>0</v>
      </c>
      <c r="P180" s="202">
        <v>-841.4</v>
      </c>
      <c r="Q180" s="202">
        <f t="shared" si="49"/>
        <v>8500</v>
      </c>
      <c r="R180" s="202">
        <f t="shared" si="49"/>
        <v>0</v>
      </c>
      <c r="S180" s="202">
        <f t="shared" si="49"/>
        <v>8500</v>
      </c>
      <c r="T180" s="202"/>
      <c r="U180" s="202"/>
      <c r="V180" s="202"/>
      <c r="W180" s="202"/>
      <c r="X180" s="202"/>
      <c r="Y180" s="202"/>
      <c r="Z180" s="169"/>
      <c r="AA180" s="169"/>
      <c r="AB180" s="169"/>
      <c r="AC180" s="169"/>
      <c r="AD180" s="169"/>
      <c r="AE180" s="169"/>
    </row>
    <row r="181" spans="1:31" s="7" customFormat="1" ht="20.25">
      <c r="A181" s="60"/>
      <c r="B181" s="46" t="s">
        <v>22</v>
      </c>
      <c r="C181" s="46"/>
      <c r="D181" s="320"/>
      <c r="E181" s="320"/>
      <c r="F181" s="320"/>
      <c r="G181" s="320"/>
      <c r="H181" s="320"/>
      <c r="I181" s="36"/>
      <c r="J181" s="122"/>
      <c r="K181" s="165" t="e">
        <f t="shared" ref="K181:AE181" si="50">K187+K238+K239+K234+K235+K236+K233+K186+K229+K230+K231+K232</f>
        <v>#REF!</v>
      </c>
      <c r="L181" s="165" t="e">
        <f t="shared" si="50"/>
        <v>#REF!</v>
      </c>
      <c r="M181" s="165" t="e">
        <f t="shared" si="50"/>
        <v>#REF!</v>
      </c>
      <c r="N181" s="165" t="e">
        <f t="shared" si="50"/>
        <v>#REF!</v>
      </c>
      <c r="O181" s="165" t="e">
        <f t="shared" si="50"/>
        <v>#REF!</v>
      </c>
      <c r="P181" s="165" t="e">
        <f t="shared" si="50"/>
        <v>#REF!</v>
      </c>
      <c r="Q181" s="165">
        <f t="shared" si="50"/>
        <v>2300045.2000000002</v>
      </c>
      <c r="R181" s="165">
        <f t="shared" si="50"/>
        <v>45573.7</v>
      </c>
      <c r="S181" s="165">
        <f t="shared" si="50"/>
        <v>2254471.5</v>
      </c>
      <c r="T181" s="165">
        <f t="shared" si="50"/>
        <v>0</v>
      </c>
      <c r="U181" s="165">
        <f t="shared" si="50"/>
        <v>0</v>
      </c>
      <c r="V181" s="165">
        <f t="shared" si="50"/>
        <v>0</v>
      </c>
      <c r="W181" s="165">
        <f t="shared" si="50"/>
        <v>1159437</v>
      </c>
      <c r="X181" s="165">
        <f t="shared" si="50"/>
        <v>0</v>
      </c>
      <c r="Y181" s="165">
        <f t="shared" si="50"/>
        <v>1159437</v>
      </c>
      <c r="Z181" s="165">
        <f t="shared" si="50"/>
        <v>1159437</v>
      </c>
      <c r="AA181" s="165">
        <f t="shared" si="50"/>
        <v>0</v>
      </c>
      <c r="AB181" s="165">
        <f t="shared" si="50"/>
        <v>1159437</v>
      </c>
      <c r="AC181" s="165">
        <f t="shared" si="50"/>
        <v>163475</v>
      </c>
      <c r="AD181" s="165">
        <f t="shared" si="50"/>
        <v>0</v>
      </c>
      <c r="AE181" s="165">
        <f t="shared" si="50"/>
        <v>163475</v>
      </c>
    </row>
    <row r="182" spans="1:31" s="7" customFormat="1" ht="63">
      <c r="A182" s="93"/>
      <c r="B182" s="109" t="s">
        <v>451</v>
      </c>
      <c r="C182" s="109"/>
      <c r="D182" s="312"/>
      <c r="E182" s="312"/>
      <c r="F182" s="312"/>
      <c r="G182" s="312"/>
      <c r="H182" s="312"/>
      <c r="I182" s="98"/>
      <c r="J182" s="123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</row>
    <row r="183" spans="1:31" s="7" customFormat="1" ht="47.25">
      <c r="A183" s="95"/>
      <c r="B183" s="110" t="s">
        <v>452</v>
      </c>
      <c r="C183" s="110"/>
      <c r="D183" s="313"/>
      <c r="E183" s="313"/>
      <c r="F183" s="313"/>
      <c r="G183" s="313"/>
      <c r="H183" s="313"/>
      <c r="I183" s="97"/>
      <c r="J183" s="124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</row>
    <row r="184" spans="1:31" s="7" customFormat="1" ht="47.25">
      <c r="A184" s="70"/>
      <c r="B184" s="78" t="s">
        <v>20</v>
      </c>
      <c r="C184" s="78"/>
      <c r="D184" s="327"/>
      <c r="E184" s="327"/>
      <c r="F184" s="327"/>
      <c r="G184" s="327"/>
      <c r="H184" s="327"/>
      <c r="I184" s="285"/>
      <c r="J184" s="134"/>
      <c r="K184" s="203"/>
      <c r="L184" s="203"/>
      <c r="M184" s="203"/>
      <c r="N184" s="203"/>
      <c r="O184" s="203"/>
      <c r="P184" s="203"/>
      <c r="Q184" s="168"/>
      <c r="R184" s="199"/>
      <c r="S184" s="199"/>
      <c r="T184" s="199"/>
      <c r="U184" s="199"/>
      <c r="V184" s="199"/>
      <c r="W184" s="199"/>
      <c r="X184" s="199"/>
      <c r="Y184" s="199"/>
      <c r="Z184" s="168"/>
      <c r="AA184" s="199"/>
      <c r="AB184" s="199"/>
      <c r="AC184" s="168"/>
      <c r="AD184" s="199"/>
      <c r="AE184" s="199"/>
    </row>
    <row r="185" spans="1:31" s="7" customFormat="1" ht="63">
      <c r="A185" s="70"/>
      <c r="B185" s="74" t="s">
        <v>40</v>
      </c>
      <c r="C185" s="74"/>
      <c r="D185" s="314"/>
      <c r="E185" s="314"/>
      <c r="F185" s="314"/>
      <c r="G185" s="314"/>
      <c r="H185" s="314"/>
      <c r="I185" s="77"/>
      <c r="J185" s="73"/>
      <c r="K185" s="170"/>
      <c r="L185" s="170"/>
      <c r="M185" s="170"/>
      <c r="N185" s="170"/>
      <c r="O185" s="170"/>
      <c r="P185" s="170"/>
      <c r="Q185" s="168"/>
      <c r="R185" s="199"/>
      <c r="S185" s="199"/>
      <c r="T185" s="199"/>
      <c r="U185" s="199"/>
      <c r="V185" s="199"/>
      <c r="W185" s="199"/>
      <c r="X185" s="199"/>
      <c r="Y185" s="199"/>
      <c r="Z185" s="168"/>
      <c r="AA185" s="199"/>
      <c r="AB185" s="199"/>
      <c r="AC185" s="168"/>
      <c r="AD185" s="199"/>
      <c r="AE185" s="199"/>
    </row>
    <row r="186" spans="1:31" ht="47.25" hidden="1">
      <c r="A186" s="58" t="s">
        <v>343</v>
      </c>
      <c r="B186" s="45" t="s">
        <v>243</v>
      </c>
      <c r="C186" s="356"/>
      <c r="D186" s="318"/>
      <c r="E186" s="318"/>
      <c r="F186" s="318"/>
      <c r="G186" s="318"/>
      <c r="H186" s="318"/>
      <c r="I186" s="30"/>
      <c r="J186" s="119"/>
      <c r="K186" s="204">
        <v>101010.1</v>
      </c>
      <c r="L186" s="204">
        <v>100000</v>
      </c>
      <c r="M186" s="204">
        <v>1010.1</v>
      </c>
      <c r="N186" s="204">
        <f>-K186</f>
        <v>-101010.1</v>
      </c>
      <c r="O186" s="204">
        <f t="shared" ref="O186:P186" si="51">-L186</f>
        <v>-100000</v>
      </c>
      <c r="P186" s="204">
        <f t="shared" si="51"/>
        <v>-1010.1</v>
      </c>
      <c r="Q186" s="204"/>
      <c r="R186" s="169"/>
      <c r="S186" s="204"/>
      <c r="T186" s="204"/>
      <c r="U186" s="204"/>
      <c r="V186" s="204"/>
      <c r="W186" s="204"/>
      <c r="X186" s="204"/>
      <c r="Y186" s="204"/>
      <c r="Z186" s="205"/>
      <c r="AA186" s="205"/>
      <c r="AB186" s="205"/>
      <c r="AC186" s="205"/>
      <c r="AD186" s="206"/>
      <c r="AE186" s="206"/>
    </row>
    <row r="187" spans="1:31" s="25" customFormat="1" ht="47.25" customHeight="1">
      <c r="A187" s="66"/>
      <c r="B187" s="42" t="s">
        <v>108</v>
      </c>
      <c r="C187" s="42"/>
      <c r="D187" s="325"/>
      <c r="E187" s="325"/>
      <c r="F187" s="325"/>
      <c r="G187" s="325"/>
      <c r="H187" s="325"/>
      <c r="I187" s="294"/>
      <c r="J187" s="128"/>
      <c r="K187" s="182" t="e">
        <f t="shared" ref="K187:AE187" si="52">K188+K197+K206+K210+K214+K216+K222+K225</f>
        <v>#REF!</v>
      </c>
      <c r="L187" s="182" t="e">
        <f t="shared" si="52"/>
        <v>#REF!</v>
      </c>
      <c r="M187" s="182" t="e">
        <f t="shared" si="52"/>
        <v>#REF!</v>
      </c>
      <c r="N187" s="182" t="e">
        <f t="shared" si="52"/>
        <v>#REF!</v>
      </c>
      <c r="O187" s="182" t="e">
        <f t="shared" si="52"/>
        <v>#REF!</v>
      </c>
      <c r="P187" s="182" t="e">
        <f t="shared" si="52"/>
        <v>#REF!</v>
      </c>
      <c r="Q187" s="182">
        <f t="shared" si="52"/>
        <v>2166882.2999999998</v>
      </c>
      <c r="R187" s="182">
        <f t="shared" si="52"/>
        <v>0</v>
      </c>
      <c r="S187" s="182">
        <f t="shared" si="52"/>
        <v>2166882.2999999998</v>
      </c>
      <c r="T187" s="182">
        <f t="shared" si="52"/>
        <v>0</v>
      </c>
      <c r="U187" s="182">
        <f t="shared" si="52"/>
        <v>0</v>
      </c>
      <c r="V187" s="182">
        <f t="shared" si="52"/>
        <v>0</v>
      </c>
      <c r="W187" s="182">
        <f t="shared" si="52"/>
        <v>1159437</v>
      </c>
      <c r="X187" s="182">
        <f t="shared" si="52"/>
        <v>0</v>
      </c>
      <c r="Y187" s="182">
        <f t="shared" si="52"/>
        <v>1159437</v>
      </c>
      <c r="Z187" s="182">
        <f t="shared" si="52"/>
        <v>1159437</v>
      </c>
      <c r="AA187" s="182">
        <f t="shared" si="52"/>
        <v>0</v>
      </c>
      <c r="AB187" s="182">
        <f t="shared" si="52"/>
        <v>1159437</v>
      </c>
      <c r="AC187" s="182">
        <f t="shared" si="52"/>
        <v>163475</v>
      </c>
      <c r="AD187" s="182">
        <f t="shared" si="52"/>
        <v>0</v>
      </c>
      <c r="AE187" s="182">
        <f t="shared" si="52"/>
        <v>163475</v>
      </c>
    </row>
    <row r="188" spans="1:31" ht="31.5">
      <c r="A188" s="79"/>
      <c r="B188" s="80" t="s">
        <v>162</v>
      </c>
      <c r="C188" s="80"/>
      <c r="D188" s="330"/>
      <c r="E188" s="330"/>
      <c r="F188" s="330"/>
      <c r="G188" s="330"/>
      <c r="H188" s="330"/>
      <c r="I188" s="91"/>
      <c r="J188" s="135"/>
      <c r="K188" s="207">
        <f t="shared" ref="K188:AE188" si="53">SUM(K189:K196)</f>
        <v>538225</v>
      </c>
      <c r="L188" s="207">
        <f t="shared" si="53"/>
        <v>0</v>
      </c>
      <c r="M188" s="207">
        <f t="shared" si="53"/>
        <v>538225</v>
      </c>
      <c r="N188" s="207">
        <f t="shared" si="53"/>
        <v>-39225.1</v>
      </c>
      <c r="O188" s="207">
        <f t="shared" si="53"/>
        <v>0</v>
      </c>
      <c r="P188" s="207">
        <f t="shared" si="53"/>
        <v>-39225.1</v>
      </c>
      <c r="Q188" s="207">
        <f t="shared" si="53"/>
        <v>498999.9</v>
      </c>
      <c r="R188" s="207">
        <f t="shared" si="53"/>
        <v>0</v>
      </c>
      <c r="S188" s="207">
        <f t="shared" si="53"/>
        <v>498999.9</v>
      </c>
      <c r="T188" s="207">
        <f t="shared" si="53"/>
        <v>0</v>
      </c>
      <c r="U188" s="207">
        <f t="shared" si="53"/>
        <v>0</v>
      </c>
      <c r="V188" s="207">
        <f t="shared" si="53"/>
        <v>0</v>
      </c>
      <c r="W188" s="207">
        <f t="shared" si="53"/>
        <v>100000</v>
      </c>
      <c r="X188" s="207">
        <f t="shared" si="53"/>
        <v>0</v>
      </c>
      <c r="Y188" s="207">
        <f t="shared" si="53"/>
        <v>100000</v>
      </c>
      <c r="Z188" s="207">
        <f t="shared" si="53"/>
        <v>100000</v>
      </c>
      <c r="AA188" s="207">
        <f t="shared" si="53"/>
        <v>0</v>
      </c>
      <c r="AB188" s="207">
        <f t="shared" si="53"/>
        <v>100000</v>
      </c>
      <c r="AC188" s="207">
        <f t="shared" si="53"/>
        <v>0</v>
      </c>
      <c r="AD188" s="207">
        <f t="shared" si="53"/>
        <v>0</v>
      </c>
      <c r="AE188" s="207">
        <f t="shared" si="53"/>
        <v>0</v>
      </c>
    </row>
    <row r="189" spans="1:31" ht="47.25">
      <c r="A189" s="58" t="s">
        <v>336</v>
      </c>
      <c r="B189" s="45" t="s">
        <v>163</v>
      </c>
      <c r="C189" s="45"/>
      <c r="D189" s="401" t="s">
        <v>556</v>
      </c>
      <c r="E189" s="401" t="s">
        <v>562</v>
      </c>
      <c r="F189" s="401" t="s">
        <v>558</v>
      </c>
      <c r="G189" s="401" t="s">
        <v>587</v>
      </c>
      <c r="H189" s="318" t="s">
        <v>567</v>
      </c>
      <c r="I189" s="30" t="s">
        <v>539</v>
      </c>
      <c r="J189" s="119">
        <v>22078.400000000001</v>
      </c>
      <c r="K189" s="204">
        <v>46235.24</v>
      </c>
      <c r="L189" s="204">
        <v>0</v>
      </c>
      <c r="M189" s="204">
        <v>46235.24</v>
      </c>
      <c r="N189" s="195"/>
      <c r="O189" s="195"/>
      <c r="P189" s="195"/>
      <c r="Q189" s="204">
        <f t="shared" ref="Q189:S196" si="54">K189+N189</f>
        <v>46235.24</v>
      </c>
      <c r="R189" s="204">
        <f t="shared" si="54"/>
        <v>0</v>
      </c>
      <c r="S189" s="204">
        <f t="shared" si="54"/>
        <v>46235.24</v>
      </c>
      <c r="T189" s="204"/>
      <c r="U189" s="204"/>
      <c r="V189" s="204"/>
      <c r="W189" s="204"/>
      <c r="X189" s="204"/>
      <c r="Y189" s="204"/>
      <c r="Z189" s="205"/>
      <c r="AA189" s="206"/>
      <c r="AB189" s="206"/>
      <c r="AC189" s="205"/>
      <c r="AD189" s="206"/>
      <c r="AE189" s="206"/>
    </row>
    <row r="190" spans="1:31" ht="47.25">
      <c r="A190" s="58" t="s">
        <v>337</v>
      </c>
      <c r="B190" s="45" t="s">
        <v>164</v>
      </c>
      <c r="C190" s="45"/>
      <c r="D190" s="401" t="s">
        <v>556</v>
      </c>
      <c r="E190" s="401" t="s">
        <v>562</v>
      </c>
      <c r="F190" s="401" t="s">
        <v>558</v>
      </c>
      <c r="G190" s="401" t="s">
        <v>587</v>
      </c>
      <c r="H190" s="318" t="s">
        <v>567</v>
      </c>
      <c r="I190" s="30" t="s">
        <v>539</v>
      </c>
      <c r="J190" s="119">
        <v>26494.1</v>
      </c>
      <c r="K190" s="204">
        <v>55482.28</v>
      </c>
      <c r="L190" s="204">
        <v>0</v>
      </c>
      <c r="M190" s="204">
        <v>55482.28</v>
      </c>
      <c r="N190" s="195"/>
      <c r="O190" s="195"/>
      <c r="P190" s="195"/>
      <c r="Q190" s="204">
        <f t="shared" si="54"/>
        <v>55482.28</v>
      </c>
      <c r="R190" s="204">
        <f t="shared" si="54"/>
        <v>0</v>
      </c>
      <c r="S190" s="204">
        <f t="shared" si="54"/>
        <v>55482.28</v>
      </c>
      <c r="T190" s="204"/>
      <c r="U190" s="204"/>
      <c r="V190" s="204"/>
      <c r="W190" s="204"/>
      <c r="X190" s="204"/>
      <c r="Y190" s="204"/>
      <c r="Z190" s="205"/>
      <c r="AA190" s="206"/>
      <c r="AB190" s="206"/>
      <c r="AC190" s="205"/>
      <c r="AD190" s="206"/>
      <c r="AE190" s="206"/>
    </row>
    <row r="191" spans="1:31" ht="47.25">
      <c r="A191" s="58" t="s">
        <v>338</v>
      </c>
      <c r="B191" s="45" t="s">
        <v>165</v>
      </c>
      <c r="C191" s="45"/>
      <c r="D191" s="401" t="s">
        <v>556</v>
      </c>
      <c r="E191" s="401" t="s">
        <v>562</v>
      </c>
      <c r="F191" s="401" t="s">
        <v>558</v>
      </c>
      <c r="G191" s="401" t="s">
        <v>587</v>
      </c>
      <c r="H191" s="318" t="s">
        <v>567</v>
      </c>
      <c r="I191" s="30" t="s">
        <v>539</v>
      </c>
      <c r="J191" s="119">
        <v>52741.1</v>
      </c>
      <c r="K191" s="204">
        <v>70223.399999999994</v>
      </c>
      <c r="L191" s="204">
        <v>0</v>
      </c>
      <c r="M191" s="204">
        <v>70223.399999999994</v>
      </c>
      <c r="N191" s="195"/>
      <c r="O191" s="195"/>
      <c r="P191" s="195"/>
      <c r="Q191" s="204">
        <f t="shared" si="54"/>
        <v>70223.399999999994</v>
      </c>
      <c r="R191" s="204">
        <f t="shared" si="54"/>
        <v>0</v>
      </c>
      <c r="S191" s="204">
        <f t="shared" si="54"/>
        <v>70223.399999999994</v>
      </c>
      <c r="T191" s="204"/>
      <c r="U191" s="204"/>
      <c r="V191" s="204"/>
      <c r="W191" s="204"/>
      <c r="X191" s="204"/>
      <c r="Y191" s="204"/>
      <c r="Z191" s="205"/>
      <c r="AA191" s="206"/>
      <c r="AB191" s="206"/>
      <c r="AC191" s="205"/>
      <c r="AD191" s="206"/>
      <c r="AE191" s="206"/>
    </row>
    <row r="192" spans="1:31" ht="47.25">
      <c r="A192" s="58" t="s">
        <v>339</v>
      </c>
      <c r="B192" s="45" t="s">
        <v>166</v>
      </c>
      <c r="C192" s="45"/>
      <c r="D192" s="401" t="s">
        <v>556</v>
      </c>
      <c r="E192" s="401" t="s">
        <v>562</v>
      </c>
      <c r="F192" s="401" t="s">
        <v>558</v>
      </c>
      <c r="G192" s="401" t="s">
        <v>587</v>
      </c>
      <c r="H192" s="318" t="s">
        <v>567</v>
      </c>
      <c r="I192" s="296" t="s">
        <v>535</v>
      </c>
      <c r="J192" s="119">
        <v>112902.1</v>
      </c>
      <c r="K192" s="204">
        <v>117599.08</v>
      </c>
      <c r="L192" s="204">
        <v>0</v>
      </c>
      <c r="M192" s="204">
        <v>117599.08</v>
      </c>
      <c r="N192" s="204">
        <v>-19612.5</v>
      </c>
      <c r="O192" s="204">
        <v>0</v>
      </c>
      <c r="P192" s="204">
        <v>-19612.5</v>
      </c>
      <c r="Q192" s="204">
        <f t="shared" si="54"/>
        <v>97986.58</v>
      </c>
      <c r="R192" s="204">
        <f t="shared" si="54"/>
        <v>0</v>
      </c>
      <c r="S192" s="204">
        <f t="shared" si="54"/>
        <v>97986.58</v>
      </c>
      <c r="T192" s="204"/>
      <c r="U192" s="204"/>
      <c r="V192" s="204"/>
      <c r="W192" s="204">
        <f>X192+Y192</f>
        <v>50000</v>
      </c>
      <c r="X192" s="204">
        <v>0</v>
      </c>
      <c r="Y192" s="204">
        <v>50000</v>
      </c>
      <c r="Z192" s="205">
        <f>T192+W192</f>
        <v>50000</v>
      </c>
      <c r="AA192" s="205">
        <f t="shared" ref="AA192:AB192" si="55">U192+X192</f>
        <v>0</v>
      </c>
      <c r="AB192" s="205">
        <f t="shared" si="55"/>
        <v>50000</v>
      </c>
      <c r="AC192" s="205"/>
      <c r="AD192" s="206"/>
      <c r="AE192" s="206"/>
    </row>
    <row r="193" spans="1:31" s="1" customFormat="1" ht="47.25">
      <c r="A193" s="58" t="s">
        <v>340</v>
      </c>
      <c r="B193" s="43" t="s">
        <v>167</v>
      </c>
      <c r="C193" s="43"/>
      <c r="D193" s="283" t="s">
        <v>556</v>
      </c>
      <c r="E193" s="283" t="s">
        <v>562</v>
      </c>
      <c r="F193" s="283" t="s">
        <v>558</v>
      </c>
      <c r="G193" s="283" t="s">
        <v>587</v>
      </c>
      <c r="H193" s="283" t="s">
        <v>567</v>
      </c>
      <c r="I193" s="296" t="s">
        <v>535</v>
      </c>
      <c r="J193" s="119">
        <v>114527.4</v>
      </c>
      <c r="K193" s="204">
        <v>122474.6</v>
      </c>
      <c r="L193" s="204">
        <v>0</v>
      </c>
      <c r="M193" s="204">
        <v>122474.6</v>
      </c>
      <c r="N193" s="204">
        <v>-19612.599999999999</v>
      </c>
      <c r="O193" s="204">
        <v>0</v>
      </c>
      <c r="P193" s="204">
        <v>-19612.599999999999</v>
      </c>
      <c r="Q193" s="204">
        <f t="shared" si="54"/>
        <v>102862</v>
      </c>
      <c r="R193" s="204">
        <f t="shared" si="54"/>
        <v>0</v>
      </c>
      <c r="S193" s="204">
        <f t="shared" si="54"/>
        <v>102862</v>
      </c>
      <c r="T193" s="208"/>
      <c r="U193" s="208"/>
      <c r="V193" s="208"/>
      <c r="W193" s="204">
        <f>X193+Y193</f>
        <v>50000</v>
      </c>
      <c r="X193" s="208">
        <v>0</v>
      </c>
      <c r="Y193" s="208">
        <v>50000</v>
      </c>
      <c r="Z193" s="205">
        <f>T193+W193</f>
        <v>50000</v>
      </c>
      <c r="AA193" s="205">
        <f t="shared" ref="AA193" si="56">U193+X193</f>
        <v>0</v>
      </c>
      <c r="AB193" s="205">
        <f t="shared" ref="AB193" si="57">V193+Y193</f>
        <v>50000</v>
      </c>
      <c r="AC193" s="209"/>
      <c r="AD193" s="209"/>
      <c r="AE193" s="209"/>
    </row>
    <row r="194" spans="1:31" ht="31.5">
      <c r="A194" s="58" t="s">
        <v>341</v>
      </c>
      <c r="B194" s="45" t="s">
        <v>168</v>
      </c>
      <c r="C194" s="45"/>
      <c r="D194" s="401" t="s">
        <v>556</v>
      </c>
      <c r="E194" s="401" t="s">
        <v>586</v>
      </c>
      <c r="F194" s="401" t="s">
        <v>576</v>
      </c>
      <c r="G194" s="401" t="s">
        <v>587</v>
      </c>
      <c r="H194" s="318" t="s">
        <v>567</v>
      </c>
      <c r="I194" s="30" t="s">
        <v>539</v>
      </c>
      <c r="J194" s="119">
        <v>57750</v>
      </c>
      <c r="K194" s="204">
        <v>47250</v>
      </c>
      <c r="L194" s="204">
        <v>0</v>
      </c>
      <c r="M194" s="204">
        <v>47250</v>
      </c>
      <c r="N194" s="195"/>
      <c r="O194" s="195"/>
      <c r="P194" s="195"/>
      <c r="Q194" s="204">
        <f t="shared" si="54"/>
        <v>47250</v>
      </c>
      <c r="R194" s="204">
        <f t="shared" si="54"/>
        <v>0</v>
      </c>
      <c r="S194" s="204">
        <f t="shared" si="54"/>
        <v>47250</v>
      </c>
      <c r="T194" s="204"/>
      <c r="U194" s="204"/>
      <c r="V194" s="204"/>
      <c r="W194" s="204"/>
      <c r="X194" s="204"/>
      <c r="Y194" s="204"/>
      <c r="Z194" s="205"/>
      <c r="AA194" s="206"/>
      <c r="AB194" s="206"/>
      <c r="AC194" s="205"/>
      <c r="AD194" s="206"/>
      <c r="AE194" s="206"/>
    </row>
    <row r="195" spans="1:31" ht="31.5">
      <c r="A195" s="58" t="s">
        <v>342</v>
      </c>
      <c r="B195" s="45" t="s">
        <v>169</v>
      </c>
      <c r="C195" s="45"/>
      <c r="D195" s="401" t="s">
        <v>556</v>
      </c>
      <c r="E195" s="401" t="s">
        <v>586</v>
      </c>
      <c r="F195" s="401" t="s">
        <v>576</v>
      </c>
      <c r="G195" s="401" t="s">
        <v>587</v>
      </c>
      <c r="H195" s="318" t="s">
        <v>567</v>
      </c>
      <c r="I195" s="30" t="s">
        <v>539</v>
      </c>
      <c r="J195" s="119">
        <v>30800</v>
      </c>
      <c r="K195" s="204">
        <v>25200</v>
      </c>
      <c r="L195" s="204">
        <v>0</v>
      </c>
      <c r="M195" s="204">
        <v>25200</v>
      </c>
      <c r="N195" s="195"/>
      <c r="O195" s="195"/>
      <c r="P195" s="195"/>
      <c r="Q195" s="204">
        <f t="shared" si="54"/>
        <v>25200</v>
      </c>
      <c r="R195" s="204">
        <f t="shared" si="54"/>
        <v>0</v>
      </c>
      <c r="S195" s="204">
        <f t="shared" si="54"/>
        <v>25200</v>
      </c>
      <c r="T195" s="204"/>
      <c r="U195" s="204"/>
      <c r="V195" s="204"/>
      <c r="W195" s="204"/>
      <c r="X195" s="204"/>
      <c r="Y195" s="204"/>
      <c r="Z195" s="205"/>
      <c r="AA195" s="206"/>
      <c r="AB195" s="206"/>
      <c r="AC195" s="205"/>
      <c r="AD195" s="206"/>
      <c r="AE195" s="206"/>
    </row>
    <row r="196" spans="1:31" ht="31.5">
      <c r="A196" s="58" t="s">
        <v>343</v>
      </c>
      <c r="B196" s="45" t="s">
        <v>170</v>
      </c>
      <c r="C196" s="45"/>
      <c r="D196" s="401" t="s">
        <v>556</v>
      </c>
      <c r="E196" s="401" t="s">
        <v>586</v>
      </c>
      <c r="F196" s="401" t="s">
        <v>576</v>
      </c>
      <c r="G196" s="401" t="s">
        <v>587</v>
      </c>
      <c r="H196" s="318" t="s">
        <v>567</v>
      </c>
      <c r="I196" s="30" t="s">
        <v>539</v>
      </c>
      <c r="J196" s="119">
        <v>65707</v>
      </c>
      <c r="K196" s="204">
        <v>53760.4</v>
      </c>
      <c r="L196" s="204">
        <v>0</v>
      </c>
      <c r="M196" s="204">
        <v>53760.4</v>
      </c>
      <c r="N196" s="195"/>
      <c r="O196" s="195"/>
      <c r="P196" s="195"/>
      <c r="Q196" s="204">
        <f t="shared" si="54"/>
        <v>53760.4</v>
      </c>
      <c r="R196" s="204">
        <f t="shared" si="54"/>
        <v>0</v>
      </c>
      <c r="S196" s="204">
        <f t="shared" si="54"/>
        <v>53760.4</v>
      </c>
      <c r="T196" s="204"/>
      <c r="U196" s="204"/>
      <c r="V196" s="204"/>
      <c r="W196" s="204"/>
      <c r="X196" s="204"/>
      <c r="Y196" s="204"/>
      <c r="Z196" s="205"/>
      <c r="AA196" s="206"/>
      <c r="AB196" s="206"/>
      <c r="AC196" s="205"/>
      <c r="AD196" s="206"/>
      <c r="AE196" s="206"/>
    </row>
    <row r="197" spans="1:31" ht="63">
      <c r="A197" s="79"/>
      <c r="B197" s="80" t="s">
        <v>171</v>
      </c>
      <c r="C197" s="80"/>
      <c r="D197" s="330" t="s">
        <v>556</v>
      </c>
      <c r="E197" s="330" t="s">
        <v>586</v>
      </c>
      <c r="F197" s="330" t="s">
        <v>576</v>
      </c>
      <c r="G197" s="330" t="s">
        <v>588</v>
      </c>
      <c r="H197" s="330" t="s">
        <v>567</v>
      </c>
      <c r="I197" s="91"/>
      <c r="J197" s="135"/>
      <c r="K197" s="207">
        <f t="shared" ref="K197:P197" si="58">SUM(K198:K205)</f>
        <v>317483.7</v>
      </c>
      <c r="L197" s="207">
        <f t="shared" si="58"/>
        <v>0</v>
      </c>
      <c r="M197" s="207">
        <f t="shared" si="58"/>
        <v>317483.7</v>
      </c>
      <c r="N197" s="207">
        <f t="shared" si="58"/>
        <v>126507.1</v>
      </c>
      <c r="O197" s="207">
        <f t="shared" si="58"/>
        <v>0</v>
      </c>
      <c r="P197" s="207">
        <f t="shared" si="58"/>
        <v>126507.1</v>
      </c>
      <c r="Q197" s="207">
        <f>SUM(Q198:Q205)</f>
        <v>443990.8</v>
      </c>
      <c r="R197" s="207">
        <f t="shared" ref="R197:AE197" si="59">SUM(R198:R205)</f>
        <v>0</v>
      </c>
      <c r="S197" s="207">
        <f t="shared" si="59"/>
        <v>443990.8</v>
      </c>
      <c r="T197" s="207">
        <f t="shared" si="59"/>
        <v>0</v>
      </c>
      <c r="U197" s="207">
        <f t="shared" si="59"/>
        <v>0</v>
      </c>
      <c r="V197" s="207">
        <f t="shared" si="59"/>
        <v>0</v>
      </c>
      <c r="W197" s="207">
        <f t="shared" si="59"/>
        <v>100000</v>
      </c>
      <c r="X197" s="207">
        <f t="shared" si="59"/>
        <v>0</v>
      </c>
      <c r="Y197" s="207">
        <f t="shared" si="59"/>
        <v>100000</v>
      </c>
      <c r="Z197" s="207">
        <f t="shared" si="59"/>
        <v>100000</v>
      </c>
      <c r="AA197" s="207">
        <f t="shared" si="59"/>
        <v>0</v>
      </c>
      <c r="AB197" s="207">
        <f t="shared" si="59"/>
        <v>100000</v>
      </c>
      <c r="AC197" s="207">
        <f t="shared" si="59"/>
        <v>0</v>
      </c>
      <c r="AD197" s="207">
        <f t="shared" si="59"/>
        <v>0</v>
      </c>
      <c r="AE197" s="207">
        <f t="shared" si="59"/>
        <v>0</v>
      </c>
    </row>
    <row r="198" spans="1:31" ht="78.75">
      <c r="A198" s="58" t="s">
        <v>344</v>
      </c>
      <c r="B198" s="45" t="s">
        <v>172</v>
      </c>
      <c r="C198" s="45"/>
      <c r="D198" s="401" t="s">
        <v>556</v>
      </c>
      <c r="E198" s="401" t="s">
        <v>562</v>
      </c>
      <c r="F198" s="401" t="s">
        <v>558</v>
      </c>
      <c r="G198" s="401" t="s">
        <v>588</v>
      </c>
      <c r="H198" s="318" t="s">
        <v>567</v>
      </c>
      <c r="I198" s="297" t="s">
        <v>539</v>
      </c>
      <c r="J198" s="119">
        <v>20357</v>
      </c>
      <c r="K198" s="204">
        <v>20368.5</v>
      </c>
      <c r="L198" s="204">
        <v>0</v>
      </c>
      <c r="M198" s="204">
        <v>20368.5</v>
      </c>
      <c r="N198" s="204">
        <f t="shared" ref="N198:P201" si="60">Q198-K198</f>
        <v>7015.3499999999985</v>
      </c>
      <c r="O198" s="204">
        <f t="shared" si="60"/>
        <v>0</v>
      </c>
      <c r="P198" s="204">
        <f t="shared" si="60"/>
        <v>7015.3499999999985</v>
      </c>
      <c r="Q198" s="204">
        <v>27383.85</v>
      </c>
      <c r="R198" s="204">
        <v>0</v>
      </c>
      <c r="S198" s="204">
        <v>27383.85</v>
      </c>
      <c r="T198" s="204"/>
      <c r="U198" s="204"/>
      <c r="V198" s="204"/>
      <c r="W198" s="204"/>
      <c r="X198" s="204"/>
      <c r="Y198" s="204"/>
      <c r="Z198" s="205"/>
      <c r="AA198" s="206"/>
      <c r="AB198" s="206"/>
      <c r="AC198" s="205"/>
      <c r="AD198" s="206"/>
      <c r="AE198" s="206"/>
    </row>
    <row r="199" spans="1:31" ht="78.75">
      <c r="A199" s="58" t="s">
        <v>345</v>
      </c>
      <c r="B199" s="45" t="s">
        <v>173</v>
      </c>
      <c r="C199" s="45"/>
      <c r="D199" s="401" t="s">
        <v>556</v>
      </c>
      <c r="E199" s="401" t="s">
        <v>562</v>
      </c>
      <c r="F199" s="401" t="s">
        <v>558</v>
      </c>
      <c r="G199" s="401" t="s">
        <v>588</v>
      </c>
      <c r="H199" s="318" t="s">
        <v>567</v>
      </c>
      <c r="I199" s="297" t="s">
        <v>539</v>
      </c>
      <c r="J199" s="119">
        <v>24220</v>
      </c>
      <c r="K199" s="204">
        <v>24220</v>
      </c>
      <c r="L199" s="204">
        <v>0</v>
      </c>
      <c r="M199" s="204">
        <v>24220</v>
      </c>
      <c r="N199" s="204">
        <f t="shared" si="60"/>
        <v>14797.050000000003</v>
      </c>
      <c r="O199" s="204">
        <f t="shared" si="60"/>
        <v>0</v>
      </c>
      <c r="P199" s="204">
        <f t="shared" si="60"/>
        <v>14797.050000000003</v>
      </c>
      <c r="Q199" s="204">
        <v>39017.050000000003</v>
      </c>
      <c r="R199" s="204">
        <v>0</v>
      </c>
      <c r="S199" s="204">
        <v>39017.050000000003</v>
      </c>
      <c r="T199" s="204"/>
      <c r="U199" s="204"/>
      <c r="V199" s="204"/>
      <c r="W199" s="204"/>
      <c r="X199" s="204"/>
      <c r="Y199" s="204"/>
      <c r="Z199" s="205"/>
      <c r="AA199" s="206"/>
      <c r="AB199" s="206"/>
      <c r="AC199" s="205"/>
      <c r="AD199" s="206"/>
      <c r="AE199" s="206"/>
    </row>
    <row r="200" spans="1:31" ht="78.75">
      <c r="A200" s="58" t="s">
        <v>346</v>
      </c>
      <c r="B200" s="45" t="s">
        <v>174</v>
      </c>
      <c r="C200" s="45"/>
      <c r="D200" s="401" t="s">
        <v>556</v>
      </c>
      <c r="E200" s="401" t="s">
        <v>562</v>
      </c>
      <c r="F200" s="401" t="s">
        <v>558</v>
      </c>
      <c r="G200" s="401" t="s">
        <v>588</v>
      </c>
      <c r="H200" s="318" t="s">
        <v>567</v>
      </c>
      <c r="I200" s="297" t="s">
        <v>539</v>
      </c>
      <c r="J200" s="119">
        <v>43270</v>
      </c>
      <c r="K200" s="204">
        <v>43270</v>
      </c>
      <c r="L200" s="204">
        <v>0</v>
      </c>
      <c r="M200" s="204">
        <v>43270</v>
      </c>
      <c r="N200" s="204">
        <f t="shared" si="60"/>
        <v>0.80000000000291038</v>
      </c>
      <c r="O200" s="204">
        <f t="shared" si="60"/>
        <v>0</v>
      </c>
      <c r="P200" s="204">
        <f t="shared" si="60"/>
        <v>0.80000000000291038</v>
      </c>
      <c r="Q200" s="204">
        <v>43270.8</v>
      </c>
      <c r="R200" s="204">
        <v>0</v>
      </c>
      <c r="S200" s="204">
        <v>43270.8</v>
      </c>
      <c r="T200" s="204"/>
      <c r="U200" s="204"/>
      <c r="V200" s="204"/>
      <c r="W200" s="204"/>
      <c r="X200" s="204"/>
      <c r="Y200" s="204"/>
      <c r="Z200" s="205"/>
      <c r="AA200" s="206"/>
      <c r="AB200" s="206"/>
      <c r="AC200" s="205"/>
      <c r="AD200" s="206"/>
      <c r="AE200" s="206"/>
    </row>
    <row r="201" spans="1:31" ht="78.75">
      <c r="A201" s="58" t="s">
        <v>347</v>
      </c>
      <c r="B201" s="45" t="s">
        <v>175</v>
      </c>
      <c r="C201" s="45"/>
      <c r="D201" s="401" t="s">
        <v>556</v>
      </c>
      <c r="E201" s="401" t="s">
        <v>562</v>
      </c>
      <c r="F201" s="401" t="s">
        <v>558</v>
      </c>
      <c r="G201" s="401" t="s">
        <v>588</v>
      </c>
      <c r="H201" s="318" t="s">
        <v>567</v>
      </c>
      <c r="I201" s="297" t="s">
        <v>539</v>
      </c>
      <c r="J201" s="119">
        <v>42441</v>
      </c>
      <c r="K201" s="204">
        <v>42441</v>
      </c>
      <c r="L201" s="204">
        <v>0</v>
      </c>
      <c r="M201" s="204">
        <v>42441</v>
      </c>
      <c r="N201" s="204">
        <f t="shared" si="60"/>
        <v>0.59999999999854481</v>
      </c>
      <c r="O201" s="204">
        <f t="shared" si="60"/>
        <v>0</v>
      </c>
      <c r="P201" s="204">
        <f t="shared" si="60"/>
        <v>0.59999999999854481</v>
      </c>
      <c r="Q201" s="204">
        <v>42441.599999999999</v>
      </c>
      <c r="R201" s="204">
        <v>0</v>
      </c>
      <c r="S201" s="204">
        <v>42441.599999999999</v>
      </c>
      <c r="T201" s="204"/>
      <c r="U201" s="204"/>
      <c r="V201" s="204"/>
      <c r="W201" s="204"/>
      <c r="X201" s="204"/>
      <c r="Y201" s="204"/>
      <c r="Z201" s="205"/>
      <c r="AA201" s="206"/>
      <c r="AB201" s="206"/>
      <c r="AC201" s="205"/>
      <c r="AD201" s="206"/>
      <c r="AE201" s="206"/>
    </row>
    <row r="202" spans="1:31" ht="78.75">
      <c r="A202" s="58" t="s">
        <v>348</v>
      </c>
      <c r="B202" s="45" t="s">
        <v>176</v>
      </c>
      <c r="C202" s="45"/>
      <c r="D202" s="401" t="s">
        <v>556</v>
      </c>
      <c r="E202" s="401" t="s">
        <v>562</v>
      </c>
      <c r="F202" s="401" t="s">
        <v>558</v>
      </c>
      <c r="G202" s="401" t="s">
        <v>588</v>
      </c>
      <c r="H202" s="318" t="s">
        <v>567</v>
      </c>
      <c r="I202" s="298" t="s">
        <v>539</v>
      </c>
      <c r="J202" s="119">
        <v>25322</v>
      </c>
      <c r="K202" s="204">
        <v>26291</v>
      </c>
      <c r="L202" s="204">
        <v>0</v>
      </c>
      <c r="M202" s="204">
        <v>26291</v>
      </c>
      <c r="N202" s="204"/>
      <c r="O202" s="204"/>
      <c r="P202" s="204"/>
      <c r="Q202" s="204">
        <v>26291</v>
      </c>
      <c r="R202" s="204">
        <v>0</v>
      </c>
      <c r="S202" s="204">
        <v>26291</v>
      </c>
      <c r="T202" s="204"/>
      <c r="U202" s="204"/>
      <c r="V202" s="204"/>
      <c r="W202" s="204"/>
      <c r="X202" s="204"/>
      <c r="Y202" s="204"/>
      <c r="Z202" s="205"/>
      <c r="AA202" s="206"/>
      <c r="AB202" s="206"/>
      <c r="AC202" s="205"/>
      <c r="AD202" s="206"/>
      <c r="AE202" s="206"/>
    </row>
    <row r="203" spans="1:31" ht="47.25">
      <c r="A203" s="58" t="s">
        <v>349</v>
      </c>
      <c r="B203" s="45" t="s">
        <v>177</v>
      </c>
      <c r="C203" s="45"/>
      <c r="D203" s="401" t="s">
        <v>556</v>
      </c>
      <c r="E203" s="401" t="s">
        <v>562</v>
      </c>
      <c r="F203" s="401" t="s">
        <v>558</v>
      </c>
      <c r="G203" s="401" t="s">
        <v>588</v>
      </c>
      <c r="H203" s="318" t="s">
        <v>567</v>
      </c>
      <c r="I203" s="297" t="s">
        <v>539</v>
      </c>
      <c r="J203" s="119">
        <v>90000</v>
      </c>
      <c r="K203" s="204">
        <v>98892.5</v>
      </c>
      <c r="L203" s="204">
        <v>0</v>
      </c>
      <c r="M203" s="204">
        <v>98892.5</v>
      </c>
      <c r="N203" s="204">
        <f>Q203-K203</f>
        <v>8892.5</v>
      </c>
      <c r="O203" s="204">
        <f>R203-L203</f>
        <v>0</v>
      </c>
      <c r="P203" s="204">
        <f>S203-M203</f>
        <v>8892.5</v>
      </c>
      <c r="Q203" s="204">
        <v>107785</v>
      </c>
      <c r="R203" s="204">
        <v>0</v>
      </c>
      <c r="S203" s="204">
        <v>107785</v>
      </c>
      <c r="T203" s="204"/>
      <c r="U203" s="204"/>
      <c r="V203" s="204"/>
      <c r="W203" s="204"/>
      <c r="X203" s="204"/>
      <c r="Y203" s="204"/>
      <c r="Z203" s="205"/>
      <c r="AA203" s="206"/>
      <c r="AB203" s="206"/>
      <c r="AC203" s="205"/>
      <c r="AD203" s="206"/>
      <c r="AE203" s="206"/>
    </row>
    <row r="204" spans="1:31" ht="47.25">
      <c r="A204" s="58" t="s">
        <v>350</v>
      </c>
      <c r="B204" s="45" t="s">
        <v>178</v>
      </c>
      <c r="C204" s="45"/>
      <c r="D204" s="401" t="s">
        <v>556</v>
      </c>
      <c r="E204" s="401" t="s">
        <v>586</v>
      </c>
      <c r="F204" s="318" t="s">
        <v>576</v>
      </c>
      <c r="G204" s="318" t="s">
        <v>588</v>
      </c>
      <c r="H204" s="318" t="s">
        <v>567</v>
      </c>
      <c r="I204" s="297" t="s">
        <v>539</v>
      </c>
      <c r="J204" s="119">
        <v>62000</v>
      </c>
      <c r="K204" s="204">
        <v>62000.7</v>
      </c>
      <c r="L204" s="204">
        <v>0</v>
      </c>
      <c r="M204" s="204">
        <v>62000.7</v>
      </c>
      <c r="N204" s="204"/>
      <c r="O204" s="204"/>
      <c r="P204" s="204"/>
      <c r="Q204" s="204">
        <v>62000.7</v>
      </c>
      <c r="R204" s="204">
        <v>0</v>
      </c>
      <c r="S204" s="204">
        <v>62000.7</v>
      </c>
      <c r="T204" s="204"/>
      <c r="U204" s="204"/>
      <c r="V204" s="204"/>
      <c r="W204" s="204">
        <v>30000</v>
      </c>
      <c r="X204" s="204">
        <v>0</v>
      </c>
      <c r="Y204" s="204">
        <v>30000</v>
      </c>
      <c r="Z204" s="205">
        <f>T204+W204</f>
        <v>30000</v>
      </c>
      <c r="AA204" s="205">
        <f t="shared" ref="AA204:AB204" si="61">U204+X204</f>
        <v>0</v>
      </c>
      <c r="AB204" s="205">
        <f t="shared" si="61"/>
        <v>30000</v>
      </c>
      <c r="AC204" s="205"/>
      <c r="AD204" s="206"/>
      <c r="AE204" s="206"/>
    </row>
    <row r="205" spans="1:31" ht="63">
      <c r="A205" s="58" t="s">
        <v>351</v>
      </c>
      <c r="B205" s="45" t="s">
        <v>230</v>
      </c>
      <c r="C205" s="45"/>
      <c r="D205" s="401" t="s">
        <v>556</v>
      </c>
      <c r="E205" s="401" t="s">
        <v>557</v>
      </c>
      <c r="F205" s="318" t="s">
        <v>572</v>
      </c>
      <c r="G205" s="318" t="s">
        <v>588</v>
      </c>
      <c r="H205" s="318" t="s">
        <v>567</v>
      </c>
      <c r="I205" s="297" t="s">
        <v>539</v>
      </c>
      <c r="J205" s="119">
        <v>100000</v>
      </c>
      <c r="K205" s="204">
        <v>0</v>
      </c>
      <c r="L205" s="195"/>
      <c r="M205" s="195"/>
      <c r="N205" s="204">
        <v>95800.8</v>
      </c>
      <c r="O205" s="204">
        <v>0</v>
      </c>
      <c r="P205" s="204">
        <v>95800.8</v>
      </c>
      <c r="Q205" s="204">
        <f>R205+S205</f>
        <v>95800.8</v>
      </c>
      <c r="R205" s="204">
        <v>0</v>
      </c>
      <c r="S205" s="204">
        <v>95800.8</v>
      </c>
      <c r="T205" s="204"/>
      <c r="U205" s="204"/>
      <c r="V205" s="204"/>
      <c r="W205" s="204">
        <v>70000</v>
      </c>
      <c r="X205" s="204">
        <v>0</v>
      </c>
      <c r="Y205" s="204">
        <v>70000</v>
      </c>
      <c r="Z205" s="205">
        <f>T205+W205</f>
        <v>70000</v>
      </c>
      <c r="AA205" s="205">
        <f t="shared" ref="AA205" si="62">U205+X205</f>
        <v>0</v>
      </c>
      <c r="AB205" s="205">
        <f t="shared" ref="AB205" si="63">V205+Y205</f>
        <v>70000</v>
      </c>
      <c r="AC205" s="205"/>
      <c r="AD205" s="206"/>
      <c r="AE205" s="206"/>
    </row>
    <row r="206" spans="1:31" ht="47.25">
      <c r="A206" s="79"/>
      <c r="B206" s="80" t="s">
        <v>179</v>
      </c>
      <c r="C206" s="80"/>
      <c r="D206" s="330"/>
      <c r="E206" s="330"/>
      <c r="F206" s="330"/>
      <c r="G206" s="330"/>
      <c r="H206" s="330"/>
      <c r="I206" s="91"/>
      <c r="J206" s="135"/>
      <c r="K206" s="207">
        <f t="shared" ref="K206:AE206" si="64">SUM(K207:K209)</f>
        <v>358844</v>
      </c>
      <c r="L206" s="207">
        <f t="shared" si="64"/>
        <v>0</v>
      </c>
      <c r="M206" s="207">
        <f t="shared" si="64"/>
        <v>358844</v>
      </c>
      <c r="N206" s="207">
        <f t="shared" si="64"/>
        <v>-708</v>
      </c>
      <c r="O206" s="207">
        <f t="shared" si="64"/>
        <v>0</v>
      </c>
      <c r="P206" s="207">
        <f t="shared" si="64"/>
        <v>-708</v>
      </c>
      <c r="Q206" s="207">
        <f t="shared" si="64"/>
        <v>358136</v>
      </c>
      <c r="R206" s="207">
        <f t="shared" si="64"/>
        <v>0</v>
      </c>
      <c r="S206" s="207">
        <f t="shared" si="64"/>
        <v>358136</v>
      </c>
      <c r="T206" s="207">
        <f t="shared" si="64"/>
        <v>0</v>
      </c>
      <c r="U206" s="207">
        <f t="shared" si="64"/>
        <v>0</v>
      </c>
      <c r="V206" s="207">
        <f t="shared" si="64"/>
        <v>0</v>
      </c>
      <c r="W206" s="207">
        <f t="shared" si="64"/>
        <v>50000</v>
      </c>
      <c r="X206" s="207">
        <f t="shared" si="64"/>
        <v>0</v>
      </c>
      <c r="Y206" s="207">
        <f t="shared" si="64"/>
        <v>50000</v>
      </c>
      <c r="Z206" s="207">
        <f t="shared" si="64"/>
        <v>50000</v>
      </c>
      <c r="AA206" s="207">
        <f t="shared" si="64"/>
        <v>0</v>
      </c>
      <c r="AB206" s="207">
        <f t="shared" si="64"/>
        <v>50000</v>
      </c>
      <c r="AC206" s="207">
        <f t="shared" si="64"/>
        <v>0</v>
      </c>
      <c r="AD206" s="207">
        <f t="shared" si="64"/>
        <v>0</v>
      </c>
      <c r="AE206" s="207">
        <f t="shared" si="64"/>
        <v>0</v>
      </c>
    </row>
    <row r="207" spans="1:31" ht="78.75">
      <c r="A207" s="58" t="s">
        <v>352</v>
      </c>
      <c r="B207" s="45" t="s">
        <v>231</v>
      </c>
      <c r="C207" s="45"/>
      <c r="D207" s="401" t="s">
        <v>556</v>
      </c>
      <c r="E207" s="401" t="s">
        <v>586</v>
      </c>
      <c r="F207" s="401" t="s">
        <v>576</v>
      </c>
      <c r="G207" s="401" t="s">
        <v>589</v>
      </c>
      <c r="H207" s="318" t="s">
        <v>567</v>
      </c>
      <c r="I207" s="298" t="s">
        <v>539</v>
      </c>
      <c r="J207" s="119">
        <v>93383.4</v>
      </c>
      <c r="K207" s="195"/>
      <c r="L207" s="195"/>
      <c r="M207" s="195"/>
      <c r="N207" s="204">
        <f t="shared" ref="N207:P209" si="65">Q207-K207</f>
        <v>33000</v>
      </c>
      <c r="O207" s="204">
        <f t="shared" si="65"/>
        <v>0</v>
      </c>
      <c r="P207" s="204">
        <f t="shared" si="65"/>
        <v>33000</v>
      </c>
      <c r="Q207" s="204">
        <v>33000</v>
      </c>
      <c r="R207" s="204">
        <v>0</v>
      </c>
      <c r="S207" s="206">
        <v>33000</v>
      </c>
      <c r="T207" s="204"/>
      <c r="U207" s="204"/>
      <c r="V207" s="204"/>
      <c r="W207" s="204">
        <v>50000</v>
      </c>
      <c r="X207" s="204">
        <v>0</v>
      </c>
      <c r="Y207" s="204">
        <v>50000</v>
      </c>
      <c r="Z207" s="205">
        <f t="shared" ref="Z207:AB207" si="66">T207+W207</f>
        <v>50000</v>
      </c>
      <c r="AA207" s="206">
        <f t="shared" si="66"/>
        <v>0</v>
      </c>
      <c r="AB207" s="206">
        <f t="shared" si="66"/>
        <v>50000</v>
      </c>
      <c r="AC207" s="205"/>
      <c r="AD207" s="206"/>
      <c r="AE207" s="206"/>
    </row>
    <row r="208" spans="1:31" ht="63">
      <c r="A208" s="58" t="s">
        <v>353</v>
      </c>
      <c r="B208" s="45" t="s">
        <v>184</v>
      </c>
      <c r="C208" s="45"/>
      <c r="D208" s="401" t="s">
        <v>556</v>
      </c>
      <c r="E208" s="401" t="s">
        <v>586</v>
      </c>
      <c r="F208" s="401" t="s">
        <v>576</v>
      </c>
      <c r="G208" s="401" t="s">
        <v>589</v>
      </c>
      <c r="H208" s="318" t="s">
        <v>567</v>
      </c>
      <c r="I208" s="298">
        <v>2023</v>
      </c>
      <c r="J208" s="119"/>
      <c r="K208" s="204">
        <v>215544</v>
      </c>
      <c r="L208" s="204">
        <v>0</v>
      </c>
      <c r="M208" s="204">
        <v>215544</v>
      </c>
      <c r="N208" s="204">
        <f t="shared" si="65"/>
        <v>-708</v>
      </c>
      <c r="O208" s="204">
        <f t="shared" si="65"/>
        <v>0</v>
      </c>
      <c r="P208" s="204">
        <f t="shared" si="65"/>
        <v>-708</v>
      </c>
      <c r="Q208" s="204">
        <v>214836</v>
      </c>
      <c r="R208" s="204">
        <v>0</v>
      </c>
      <c r="S208" s="206">
        <v>214836</v>
      </c>
      <c r="T208" s="204"/>
      <c r="U208" s="204"/>
      <c r="V208" s="204"/>
      <c r="W208" s="204"/>
      <c r="X208" s="204"/>
      <c r="Y208" s="204"/>
      <c r="Z208" s="205"/>
      <c r="AA208" s="206"/>
      <c r="AB208" s="206"/>
      <c r="AC208" s="205"/>
      <c r="AD208" s="206"/>
      <c r="AE208" s="206"/>
    </row>
    <row r="209" spans="1:31" ht="62.25" customHeight="1">
      <c r="A209" s="58" t="s">
        <v>354</v>
      </c>
      <c r="B209" s="45" t="s">
        <v>185</v>
      </c>
      <c r="C209" s="45"/>
      <c r="D209" s="401" t="s">
        <v>556</v>
      </c>
      <c r="E209" s="401" t="s">
        <v>586</v>
      </c>
      <c r="F209" s="401" t="s">
        <v>576</v>
      </c>
      <c r="G209" s="401" t="s">
        <v>589</v>
      </c>
      <c r="H209" s="318" t="s">
        <v>567</v>
      </c>
      <c r="I209" s="298">
        <v>2023</v>
      </c>
      <c r="J209" s="119"/>
      <c r="K209" s="204">
        <v>143300</v>
      </c>
      <c r="L209" s="204">
        <v>0</v>
      </c>
      <c r="M209" s="204">
        <v>143300</v>
      </c>
      <c r="N209" s="204">
        <f t="shared" si="65"/>
        <v>-33000</v>
      </c>
      <c r="O209" s="204">
        <f t="shared" si="65"/>
        <v>0</v>
      </c>
      <c r="P209" s="204">
        <f t="shared" si="65"/>
        <v>-33000</v>
      </c>
      <c r="Q209" s="204">
        <v>110300</v>
      </c>
      <c r="R209" s="204">
        <v>0</v>
      </c>
      <c r="S209" s="206">
        <v>110300</v>
      </c>
      <c r="T209" s="204"/>
      <c r="U209" s="204"/>
      <c r="V209" s="204"/>
      <c r="W209" s="204"/>
      <c r="X209" s="204"/>
      <c r="Y209" s="204"/>
      <c r="Z209" s="205"/>
      <c r="AA209" s="206"/>
      <c r="AB209" s="206"/>
      <c r="AC209" s="205"/>
      <c r="AD209" s="206"/>
      <c r="AE209" s="206"/>
    </row>
    <row r="210" spans="1:31" ht="31.5">
      <c r="A210" s="79"/>
      <c r="B210" s="80" t="s">
        <v>180</v>
      </c>
      <c r="C210" s="80"/>
      <c r="D210" s="330"/>
      <c r="E210" s="330"/>
      <c r="F210" s="330"/>
      <c r="G210" s="330"/>
      <c r="H210" s="330"/>
      <c r="I210" s="91"/>
      <c r="J210" s="135"/>
      <c r="K210" s="207" t="e">
        <f>K211+K212+K213+#REF!</f>
        <v>#REF!</v>
      </c>
      <c r="L210" s="207" t="e">
        <f>L211+L212+L213+#REF!</f>
        <v>#REF!</v>
      </c>
      <c r="M210" s="207" t="e">
        <f>M211+M212+M213+#REF!</f>
        <v>#REF!</v>
      </c>
      <c r="N210" s="207" t="e">
        <f>N211+N212+N213+#REF!</f>
        <v>#REF!</v>
      </c>
      <c r="O210" s="207" t="e">
        <f>O211+O212+O213+#REF!</f>
        <v>#REF!</v>
      </c>
      <c r="P210" s="207" t="e">
        <f>P211+P212+P213+#REF!</f>
        <v>#REF!</v>
      </c>
      <c r="Q210" s="207">
        <f>Q211+Q212+Q213</f>
        <v>329218</v>
      </c>
      <c r="R210" s="207">
        <f t="shared" ref="R210:AE210" si="67">R211+R212+R213</f>
        <v>0</v>
      </c>
      <c r="S210" s="207">
        <f t="shared" si="67"/>
        <v>329218</v>
      </c>
      <c r="T210" s="207">
        <f t="shared" si="67"/>
        <v>0</v>
      </c>
      <c r="U210" s="207">
        <f t="shared" si="67"/>
        <v>0</v>
      </c>
      <c r="V210" s="207">
        <f t="shared" si="67"/>
        <v>0</v>
      </c>
      <c r="W210" s="207">
        <f t="shared" si="67"/>
        <v>100000</v>
      </c>
      <c r="X210" s="207">
        <f t="shared" si="67"/>
        <v>0</v>
      </c>
      <c r="Y210" s="207">
        <f t="shared" si="67"/>
        <v>100000</v>
      </c>
      <c r="Z210" s="207">
        <f t="shared" si="67"/>
        <v>100000</v>
      </c>
      <c r="AA210" s="207">
        <f t="shared" si="67"/>
        <v>0</v>
      </c>
      <c r="AB210" s="207">
        <f t="shared" si="67"/>
        <v>100000</v>
      </c>
      <c r="AC210" s="207">
        <f t="shared" si="67"/>
        <v>0</v>
      </c>
      <c r="AD210" s="207">
        <f t="shared" si="67"/>
        <v>0</v>
      </c>
      <c r="AE210" s="207">
        <f t="shared" si="67"/>
        <v>0</v>
      </c>
    </row>
    <row r="211" spans="1:31" ht="31.5">
      <c r="A211" s="58" t="s">
        <v>355</v>
      </c>
      <c r="B211" s="45" t="s">
        <v>181</v>
      </c>
      <c r="C211" s="45"/>
      <c r="D211" s="401" t="s">
        <v>556</v>
      </c>
      <c r="E211" s="401" t="s">
        <v>586</v>
      </c>
      <c r="F211" s="401" t="s">
        <v>576</v>
      </c>
      <c r="G211" s="401" t="s">
        <v>590</v>
      </c>
      <c r="H211" s="318" t="s">
        <v>567</v>
      </c>
      <c r="I211" s="298" t="s">
        <v>535</v>
      </c>
      <c r="J211" s="119">
        <v>50000</v>
      </c>
      <c r="K211" s="204">
        <v>53710</v>
      </c>
      <c r="L211" s="204">
        <v>0</v>
      </c>
      <c r="M211" s="204">
        <v>53710</v>
      </c>
      <c r="N211" s="204">
        <f t="shared" ref="N211:P213" si="68">Q211-K211</f>
        <v>3710</v>
      </c>
      <c r="O211" s="204">
        <f t="shared" si="68"/>
        <v>0</v>
      </c>
      <c r="P211" s="204">
        <f t="shared" si="68"/>
        <v>3710</v>
      </c>
      <c r="Q211" s="204">
        <v>57420</v>
      </c>
      <c r="R211" s="206">
        <v>0</v>
      </c>
      <c r="S211" s="206">
        <v>57420</v>
      </c>
      <c r="T211" s="204"/>
      <c r="U211" s="204"/>
      <c r="V211" s="204"/>
      <c r="W211" s="204">
        <v>20000</v>
      </c>
      <c r="X211" s="204">
        <v>0</v>
      </c>
      <c r="Y211" s="204">
        <v>20000</v>
      </c>
      <c r="Z211" s="205">
        <f>T211+W211</f>
        <v>20000</v>
      </c>
      <c r="AA211" s="205">
        <f t="shared" ref="AA211:AB211" si="69">U211+X211</f>
        <v>0</v>
      </c>
      <c r="AB211" s="205">
        <f t="shared" si="69"/>
        <v>20000</v>
      </c>
      <c r="AC211" s="205"/>
      <c r="AD211" s="206"/>
      <c r="AE211" s="206"/>
    </row>
    <row r="212" spans="1:31" ht="31.5">
      <c r="A212" s="58" t="s">
        <v>356</v>
      </c>
      <c r="B212" s="45" t="s">
        <v>182</v>
      </c>
      <c r="C212" s="45"/>
      <c r="D212" s="401" t="s">
        <v>556</v>
      </c>
      <c r="E212" s="401" t="s">
        <v>586</v>
      </c>
      <c r="F212" s="401" t="s">
        <v>576</v>
      </c>
      <c r="G212" s="401" t="s">
        <v>590</v>
      </c>
      <c r="H212" s="318" t="s">
        <v>567</v>
      </c>
      <c r="I212" s="298" t="s">
        <v>535</v>
      </c>
      <c r="J212" s="119">
        <v>90000</v>
      </c>
      <c r="K212" s="204">
        <v>147089</v>
      </c>
      <c r="L212" s="204">
        <v>0</v>
      </c>
      <c r="M212" s="204">
        <v>147089</v>
      </c>
      <c r="N212" s="204">
        <f t="shared" si="68"/>
        <v>57089</v>
      </c>
      <c r="O212" s="204">
        <f t="shared" si="68"/>
        <v>0</v>
      </c>
      <c r="P212" s="204">
        <f t="shared" si="68"/>
        <v>57089</v>
      </c>
      <c r="Q212" s="204">
        <v>204178</v>
      </c>
      <c r="R212" s="206">
        <v>0</v>
      </c>
      <c r="S212" s="206">
        <v>204178</v>
      </c>
      <c r="T212" s="204"/>
      <c r="U212" s="204"/>
      <c r="V212" s="204"/>
      <c r="W212" s="204">
        <v>60000</v>
      </c>
      <c r="X212" s="204">
        <v>0</v>
      </c>
      <c r="Y212" s="204">
        <v>60000</v>
      </c>
      <c r="Z212" s="205">
        <f t="shared" ref="Z212:Z213" si="70">T212+W212</f>
        <v>60000</v>
      </c>
      <c r="AA212" s="205">
        <f t="shared" ref="AA212:AA213" si="71">U212+X212</f>
        <v>0</v>
      </c>
      <c r="AB212" s="205">
        <f t="shared" ref="AB212:AB213" si="72">V212+Y212</f>
        <v>60000</v>
      </c>
      <c r="AC212" s="205"/>
      <c r="AD212" s="206"/>
      <c r="AE212" s="206"/>
    </row>
    <row r="213" spans="1:31" ht="31.5">
      <c r="A213" s="58" t="s">
        <v>357</v>
      </c>
      <c r="B213" s="45" t="s">
        <v>183</v>
      </c>
      <c r="C213" s="45"/>
      <c r="D213" s="401" t="s">
        <v>556</v>
      </c>
      <c r="E213" s="401" t="s">
        <v>586</v>
      </c>
      <c r="F213" s="401" t="s">
        <v>576</v>
      </c>
      <c r="G213" s="401" t="s">
        <v>590</v>
      </c>
      <c r="H213" s="318" t="s">
        <v>567</v>
      </c>
      <c r="I213" s="298" t="s">
        <v>535</v>
      </c>
      <c r="J213" s="119">
        <v>50000</v>
      </c>
      <c r="K213" s="204">
        <v>58810</v>
      </c>
      <c r="L213" s="204">
        <v>0</v>
      </c>
      <c r="M213" s="204">
        <v>58810</v>
      </c>
      <c r="N213" s="204">
        <f t="shared" si="68"/>
        <v>8810</v>
      </c>
      <c r="O213" s="204">
        <f t="shared" si="68"/>
        <v>0</v>
      </c>
      <c r="P213" s="204">
        <f t="shared" si="68"/>
        <v>8810</v>
      </c>
      <c r="Q213" s="204">
        <v>67620</v>
      </c>
      <c r="R213" s="206">
        <v>0</v>
      </c>
      <c r="S213" s="206">
        <v>67620</v>
      </c>
      <c r="T213" s="204"/>
      <c r="U213" s="204"/>
      <c r="V213" s="204"/>
      <c r="W213" s="204">
        <v>20000</v>
      </c>
      <c r="X213" s="204">
        <v>0</v>
      </c>
      <c r="Y213" s="204">
        <v>20000</v>
      </c>
      <c r="Z213" s="205">
        <f t="shared" si="70"/>
        <v>20000</v>
      </c>
      <c r="AA213" s="205">
        <f t="shared" si="71"/>
        <v>0</v>
      </c>
      <c r="AB213" s="205">
        <f t="shared" si="72"/>
        <v>20000</v>
      </c>
      <c r="AC213" s="205"/>
      <c r="AD213" s="206"/>
      <c r="AE213" s="206"/>
    </row>
    <row r="214" spans="1:31" ht="31.5">
      <c r="A214" s="79"/>
      <c r="B214" s="80" t="s">
        <v>232</v>
      </c>
      <c r="C214" s="80"/>
      <c r="D214" s="330"/>
      <c r="E214" s="330"/>
      <c r="F214" s="330"/>
      <c r="G214" s="330"/>
      <c r="H214" s="330"/>
      <c r="I214" s="91"/>
      <c r="J214" s="135"/>
      <c r="K214" s="207">
        <f t="shared" ref="K214:AE214" si="73">K215</f>
        <v>0</v>
      </c>
      <c r="L214" s="207">
        <f t="shared" si="73"/>
        <v>0</v>
      </c>
      <c r="M214" s="207">
        <f t="shared" si="73"/>
        <v>0</v>
      </c>
      <c r="N214" s="207">
        <f t="shared" si="73"/>
        <v>24992</v>
      </c>
      <c r="O214" s="207">
        <f t="shared" si="73"/>
        <v>0</v>
      </c>
      <c r="P214" s="207">
        <f t="shared" si="73"/>
        <v>24992</v>
      </c>
      <c r="Q214" s="207">
        <f t="shared" si="73"/>
        <v>24992</v>
      </c>
      <c r="R214" s="207">
        <f t="shared" si="73"/>
        <v>0</v>
      </c>
      <c r="S214" s="207">
        <f t="shared" si="73"/>
        <v>24992</v>
      </c>
      <c r="T214" s="207">
        <f t="shared" si="73"/>
        <v>0</v>
      </c>
      <c r="U214" s="207">
        <f t="shared" si="73"/>
        <v>0</v>
      </c>
      <c r="V214" s="207">
        <f t="shared" si="73"/>
        <v>0</v>
      </c>
      <c r="W214" s="207">
        <f t="shared" si="73"/>
        <v>60000</v>
      </c>
      <c r="X214" s="207">
        <f t="shared" si="73"/>
        <v>0</v>
      </c>
      <c r="Y214" s="207">
        <f t="shared" si="73"/>
        <v>60000</v>
      </c>
      <c r="Z214" s="207">
        <f t="shared" si="73"/>
        <v>60000</v>
      </c>
      <c r="AA214" s="207">
        <f t="shared" si="73"/>
        <v>0</v>
      </c>
      <c r="AB214" s="207">
        <f t="shared" si="73"/>
        <v>60000</v>
      </c>
      <c r="AC214" s="207">
        <f t="shared" si="73"/>
        <v>0</v>
      </c>
      <c r="AD214" s="207">
        <f t="shared" si="73"/>
        <v>0</v>
      </c>
      <c r="AE214" s="207">
        <f t="shared" si="73"/>
        <v>0</v>
      </c>
    </row>
    <row r="215" spans="1:31" ht="31.5">
      <c r="A215" s="58" t="s">
        <v>358</v>
      </c>
      <c r="B215" s="45" t="s">
        <v>233</v>
      </c>
      <c r="C215" s="45"/>
      <c r="D215" s="318" t="s">
        <v>556</v>
      </c>
      <c r="E215" s="318" t="s">
        <v>586</v>
      </c>
      <c r="F215" s="318" t="s">
        <v>576</v>
      </c>
      <c r="G215" s="318" t="s">
        <v>591</v>
      </c>
      <c r="H215" s="318" t="s">
        <v>567</v>
      </c>
      <c r="I215" s="296" t="s">
        <v>535</v>
      </c>
      <c r="J215" s="119">
        <v>86130</v>
      </c>
      <c r="K215" s="195"/>
      <c r="L215" s="195"/>
      <c r="M215" s="195"/>
      <c r="N215" s="204">
        <f>O215+P215</f>
        <v>24992</v>
      </c>
      <c r="O215" s="204">
        <v>0</v>
      </c>
      <c r="P215" s="204">
        <f>Q215</f>
        <v>24992</v>
      </c>
      <c r="Q215" s="204">
        <v>24992</v>
      </c>
      <c r="R215" s="206">
        <v>0</v>
      </c>
      <c r="S215" s="206">
        <v>24992</v>
      </c>
      <c r="T215" s="204"/>
      <c r="U215" s="204"/>
      <c r="V215" s="204"/>
      <c r="W215" s="204">
        <f>X215+Y215</f>
        <v>60000</v>
      </c>
      <c r="X215" s="204">
        <v>0</v>
      </c>
      <c r="Y215" s="204">
        <v>60000</v>
      </c>
      <c r="Z215" s="205">
        <f t="shared" ref="Z215" si="74">T215+W215</f>
        <v>60000</v>
      </c>
      <c r="AA215" s="206">
        <f t="shared" ref="AA215" si="75">U215+X215</f>
        <v>0</v>
      </c>
      <c r="AB215" s="206">
        <f t="shared" ref="AB215" si="76">V215+Y215</f>
        <v>60000</v>
      </c>
      <c r="AC215" s="205"/>
      <c r="AD215" s="206"/>
      <c r="AE215" s="206"/>
    </row>
    <row r="216" spans="1:31" ht="31.5">
      <c r="A216" s="79"/>
      <c r="B216" s="80" t="s">
        <v>234</v>
      </c>
      <c r="C216" s="80"/>
      <c r="D216" s="330"/>
      <c r="E216" s="330"/>
      <c r="F216" s="330"/>
      <c r="G216" s="330"/>
      <c r="H216" s="330"/>
      <c r="I216" s="91"/>
      <c r="J216" s="135"/>
      <c r="K216" s="207">
        <f>SUM(K217:K221)</f>
        <v>0</v>
      </c>
      <c r="L216" s="207">
        <f t="shared" ref="L216:AE216" si="77">SUM(L217:L221)</f>
        <v>0</v>
      </c>
      <c r="M216" s="207">
        <f t="shared" si="77"/>
        <v>0</v>
      </c>
      <c r="N216" s="207">
        <f t="shared" si="77"/>
        <v>395096</v>
      </c>
      <c r="O216" s="207">
        <f t="shared" si="77"/>
        <v>0</v>
      </c>
      <c r="P216" s="207">
        <f t="shared" si="77"/>
        <v>395096</v>
      </c>
      <c r="Q216" s="207">
        <f t="shared" si="77"/>
        <v>395096</v>
      </c>
      <c r="R216" s="207">
        <f t="shared" si="77"/>
        <v>0</v>
      </c>
      <c r="S216" s="207">
        <f t="shared" si="77"/>
        <v>395096</v>
      </c>
      <c r="T216" s="207">
        <f t="shared" si="77"/>
        <v>0</v>
      </c>
      <c r="U216" s="207">
        <f t="shared" si="77"/>
        <v>0</v>
      </c>
      <c r="V216" s="207">
        <f t="shared" si="77"/>
        <v>0</v>
      </c>
      <c r="W216" s="207">
        <f t="shared" si="77"/>
        <v>459225</v>
      </c>
      <c r="X216" s="207">
        <f t="shared" si="77"/>
        <v>0</v>
      </c>
      <c r="Y216" s="207">
        <f t="shared" si="77"/>
        <v>459225</v>
      </c>
      <c r="Z216" s="207">
        <f t="shared" si="77"/>
        <v>459225</v>
      </c>
      <c r="AA216" s="207">
        <f t="shared" si="77"/>
        <v>0</v>
      </c>
      <c r="AB216" s="207">
        <f t="shared" si="77"/>
        <v>459225</v>
      </c>
      <c r="AC216" s="207">
        <f t="shared" si="77"/>
        <v>100000</v>
      </c>
      <c r="AD216" s="207">
        <f t="shared" si="77"/>
        <v>0</v>
      </c>
      <c r="AE216" s="207">
        <f t="shared" si="77"/>
        <v>100000</v>
      </c>
    </row>
    <row r="217" spans="1:31" ht="47.25">
      <c r="A217" s="58" t="s">
        <v>359</v>
      </c>
      <c r="B217" s="45" t="s">
        <v>235</v>
      </c>
      <c r="C217" s="45"/>
      <c r="D217" s="401" t="s">
        <v>556</v>
      </c>
      <c r="E217" s="401" t="s">
        <v>586</v>
      </c>
      <c r="F217" s="401" t="s">
        <v>576</v>
      </c>
      <c r="G217" s="401" t="s">
        <v>592</v>
      </c>
      <c r="H217" s="318" t="s">
        <v>567</v>
      </c>
      <c r="I217" s="296" t="s">
        <v>539</v>
      </c>
      <c r="J217" s="119">
        <v>140572.20000000001</v>
      </c>
      <c r="K217" s="195"/>
      <c r="L217" s="195"/>
      <c r="M217" s="195"/>
      <c r="N217" s="204">
        <f>O217+P217</f>
        <v>320000</v>
      </c>
      <c r="O217" s="204">
        <v>0</v>
      </c>
      <c r="P217" s="204">
        <f>Q217</f>
        <v>320000</v>
      </c>
      <c r="Q217" s="204">
        <v>320000</v>
      </c>
      <c r="R217" s="204">
        <v>0</v>
      </c>
      <c r="S217" s="204">
        <v>320000</v>
      </c>
      <c r="T217" s="204"/>
      <c r="U217" s="204"/>
      <c r="V217" s="204"/>
      <c r="W217" s="204"/>
      <c r="X217" s="204"/>
      <c r="Y217" s="204"/>
      <c r="Z217" s="205"/>
      <c r="AA217" s="206"/>
      <c r="AB217" s="206"/>
      <c r="AC217" s="205"/>
      <c r="AD217" s="206"/>
      <c r="AE217" s="206"/>
    </row>
    <row r="218" spans="1:31" ht="31.5">
      <c r="A218" s="58" t="s">
        <v>360</v>
      </c>
      <c r="B218" s="45" t="s">
        <v>515</v>
      </c>
      <c r="C218" s="45"/>
      <c r="D218" s="401" t="s">
        <v>556</v>
      </c>
      <c r="E218" s="401" t="s">
        <v>557</v>
      </c>
      <c r="F218" s="401" t="s">
        <v>572</v>
      </c>
      <c r="G218" s="401" t="s">
        <v>592</v>
      </c>
      <c r="H218" s="318" t="s">
        <v>567</v>
      </c>
      <c r="I218" s="296" t="s">
        <v>537</v>
      </c>
      <c r="J218" s="119"/>
      <c r="K218" s="195"/>
      <c r="L218" s="195"/>
      <c r="M218" s="195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>
        <v>300000</v>
      </c>
      <c r="X218" s="204">
        <v>0</v>
      </c>
      <c r="Y218" s="204">
        <v>300000</v>
      </c>
      <c r="Z218" s="205">
        <f>T218+W218</f>
        <v>300000</v>
      </c>
      <c r="AA218" s="205">
        <f t="shared" ref="AA218:AB218" si="78">U218+X218</f>
        <v>0</v>
      </c>
      <c r="AB218" s="205">
        <f t="shared" si="78"/>
        <v>300000</v>
      </c>
      <c r="AC218" s="205">
        <v>100000</v>
      </c>
      <c r="AD218" s="206">
        <v>0</v>
      </c>
      <c r="AE218" s="206">
        <v>100000</v>
      </c>
    </row>
    <row r="219" spans="1:31" ht="47.25">
      <c r="A219" s="58" t="s">
        <v>361</v>
      </c>
      <c r="B219" s="45" t="s">
        <v>516</v>
      </c>
      <c r="C219" s="45"/>
      <c r="D219" s="401" t="s">
        <v>556</v>
      </c>
      <c r="E219" s="401" t="s">
        <v>562</v>
      </c>
      <c r="F219" s="401" t="s">
        <v>558</v>
      </c>
      <c r="G219" s="401" t="s">
        <v>592</v>
      </c>
      <c r="H219" s="318" t="s">
        <v>567</v>
      </c>
      <c r="I219" s="299">
        <v>2024</v>
      </c>
      <c r="J219" s="119"/>
      <c r="K219" s="195"/>
      <c r="L219" s="195"/>
      <c r="M219" s="195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>
        <v>84280</v>
      </c>
      <c r="X219" s="204">
        <v>0</v>
      </c>
      <c r="Y219" s="204">
        <v>84280</v>
      </c>
      <c r="Z219" s="205">
        <f t="shared" ref="Z219:Z220" si="79">T219+W219</f>
        <v>84280</v>
      </c>
      <c r="AA219" s="205">
        <f t="shared" ref="AA219:AA220" si="80">U219+X219</f>
        <v>0</v>
      </c>
      <c r="AB219" s="205">
        <f t="shared" ref="AB219:AB220" si="81">V219+Y219</f>
        <v>84280</v>
      </c>
      <c r="AC219" s="205"/>
      <c r="AD219" s="206"/>
      <c r="AE219" s="206"/>
    </row>
    <row r="220" spans="1:31" ht="20.25">
      <c r="A220" s="58" t="s">
        <v>362</v>
      </c>
      <c r="B220" s="45" t="s">
        <v>517</v>
      </c>
      <c r="C220" s="45"/>
      <c r="D220" s="401" t="s">
        <v>556</v>
      </c>
      <c r="E220" s="401" t="s">
        <v>562</v>
      </c>
      <c r="F220" s="401" t="s">
        <v>558</v>
      </c>
      <c r="G220" s="401" t="s">
        <v>592</v>
      </c>
      <c r="H220" s="318" t="s">
        <v>567</v>
      </c>
      <c r="I220" s="299">
        <v>2024</v>
      </c>
      <c r="J220" s="119"/>
      <c r="K220" s="195"/>
      <c r="L220" s="195"/>
      <c r="M220" s="195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>
        <v>74945</v>
      </c>
      <c r="X220" s="204">
        <v>0</v>
      </c>
      <c r="Y220" s="204">
        <v>74945</v>
      </c>
      <c r="Z220" s="205">
        <f t="shared" si="79"/>
        <v>74945</v>
      </c>
      <c r="AA220" s="205">
        <f t="shared" si="80"/>
        <v>0</v>
      </c>
      <c r="AB220" s="205">
        <f t="shared" si="81"/>
        <v>74945</v>
      </c>
      <c r="AC220" s="205"/>
      <c r="AD220" s="206"/>
      <c r="AE220" s="206"/>
    </row>
    <row r="221" spans="1:31" ht="63">
      <c r="A221" s="58" t="s">
        <v>363</v>
      </c>
      <c r="B221" s="45" t="s">
        <v>518</v>
      </c>
      <c r="C221" s="45"/>
      <c r="D221" s="401" t="s">
        <v>556</v>
      </c>
      <c r="E221" s="401" t="s">
        <v>586</v>
      </c>
      <c r="F221" s="401" t="s">
        <v>576</v>
      </c>
      <c r="G221" s="401" t="s">
        <v>592</v>
      </c>
      <c r="H221" s="318" t="s">
        <v>567</v>
      </c>
      <c r="I221" s="298" t="s">
        <v>539</v>
      </c>
      <c r="J221" s="119"/>
      <c r="K221" s="195"/>
      <c r="L221" s="195"/>
      <c r="M221" s="195"/>
      <c r="N221" s="204">
        <v>75096</v>
      </c>
      <c r="O221" s="204">
        <v>0</v>
      </c>
      <c r="P221" s="204">
        <v>75096</v>
      </c>
      <c r="Q221" s="204">
        <f>N221+K221</f>
        <v>75096</v>
      </c>
      <c r="R221" s="204">
        <f t="shared" ref="R221:S221" si="82">O221+L221</f>
        <v>0</v>
      </c>
      <c r="S221" s="204">
        <f t="shared" si="82"/>
        <v>75096</v>
      </c>
      <c r="T221" s="204"/>
      <c r="U221" s="204"/>
      <c r="V221" s="204"/>
      <c r="W221" s="204"/>
      <c r="X221" s="204"/>
      <c r="Y221" s="204"/>
      <c r="Z221" s="205"/>
      <c r="AA221" s="206"/>
      <c r="AB221" s="206"/>
      <c r="AC221" s="205"/>
      <c r="AD221" s="206"/>
      <c r="AE221" s="206"/>
    </row>
    <row r="222" spans="1:31" ht="31.5">
      <c r="A222" s="79"/>
      <c r="B222" s="80" t="s">
        <v>658</v>
      </c>
      <c r="C222" s="80"/>
      <c r="D222" s="330"/>
      <c r="E222" s="330"/>
      <c r="F222" s="330"/>
      <c r="G222" s="330"/>
      <c r="H222" s="330"/>
      <c r="I222" s="91"/>
      <c r="J222" s="135"/>
      <c r="K222" s="207">
        <f>K223+K224</f>
        <v>0</v>
      </c>
      <c r="L222" s="207">
        <f t="shared" ref="L222:AE222" si="83">L223+L224</f>
        <v>0</v>
      </c>
      <c r="M222" s="207">
        <f t="shared" si="83"/>
        <v>0</v>
      </c>
      <c r="N222" s="207">
        <f t="shared" si="83"/>
        <v>116449.60000000001</v>
      </c>
      <c r="O222" s="207">
        <f t="shared" si="83"/>
        <v>0</v>
      </c>
      <c r="P222" s="207">
        <f t="shared" si="83"/>
        <v>116449.60000000001</v>
      </c>
      <c r="Q222" s="207">
        <f t="shared" si="83"/>
        <v>116449.60000000001</v>
      </c>
      <c r="R222" s="207">
        <f t="shared" si="83"/>
        <v>0</v>
      </c>
      <c r="S222" s="207">
        <f t="shared" si="83"/>
        <v>116449.60000000001</v>
      </c>
      <c r="T222" s="207">
        <f t="shared" si="83"/>
        <v>0</v>
      </c>
      <c r="U222" s="207">
        <f t="shared" si="83"/>
        <v>0</v>
      </c>
      <c r="V222" s="207">
        <f t="shared" si="83"/>
        <v>0</v>
      </c>
      <c r="W222" s="207">
        <f t="shared" si="83"/>
        <v>95212</v>
      </c>
      <c r="X222" s="207">
        <f t="shared" si="83"/>
        <v>0</v>
      </c>
      <c r="Y222" s="207">
        <f t="shared" si="83"/>
        <v>95212</v>
      </c>
      <c r="Z222" s="207">
        <f t="shared" si="83"/>
        <v>95212</v>
      </c>
      <c r="AA222" s="207">
        <f t="shared" si="83"/>
        <v>0</v>
      </c>
      <c r="AB222" s="207">
        <f t="shared" si="83"/>
        <v>95212</v>
      </c>
      <c r="AC222" s="207">
        <f t="shared" si="83"/>
        <v>63475</v>
      </c>
      <c r="AD222" s="207">
        <f t="shared" si="83"/>
        <v>0</v>
      </c>
      <c r="AE222" s="207">
        <f t="shared" si="83"/>
        <v>63475</v>
      </c>
    </row>
    <row r="223" spans="1:31" ht="31.5">
      <c r="A223" s="58" t="s">
        <v>364</v>
      </c>
      <c r="B223" s="45" t="s">
        <v>657</v>
      </c>
      <c r="C223" s="45"/>
      <c r="D223" s="318" t="s">
        <v>556</v>
      </c>
      <c r="E223" s="318" t="s">
        <v>557</v>
      </c>
      <c r="F223" s="318" t="s">
        <v>572</v>
      </c>
      <c r="G223" s="318" t="s">
        <v>593</v>
      </c>
      <c r="H223" s="318" t="s">
        <v>567</v>
      </c>
      <c r="I223" s="300" t="s">
        <v>537</v>
      </c>
      <c r="J223" s="119"/>
      <c r="K223" s="195"/>
      <c r="L223" s="195"/>
      <c r="M223" s="195"/>
      <c r="N223" s="204"/>
      <c r="O223" s="204"/>
      <c r="P223" s="204"/>
      <c r="Q223" s="204"/>
      <c r="R223" s="206"/>
      <c r="S223" s="206"/>
      <c r="T223" s="204"/>
      <c r="U223" s="204"/>
      <c r="V223" s="204"/>
      <c r="W223" s="204">
        <v>95212</v>
      </c>
      <c r="X223" s="204">
        <v>0</v>
      </c>
      <c r="Y223" s="204">
        <v>95212</v>
      </c>
      <c r="Z223" s="205">
        <v>95212</v>
      </c>
      <c r="AA223" s="206">
        <v>0</v>
      </c>
      <c r="AB223" s="206">
        <v>95212</v>
      </c>
      <c r="AC223" s="205">
        <v>63475</v>
      </c>
      <c r="AD223" s="206">
        <v>0</v>
      </c>
      <c r="AE223" s="206">
        <v>63475</v>
      </c>
    </row>
    <row r="224" spans="1:31" ht="63">
      <c r="A224" s="58" t="s">
        <v>365</v>
      </c>
      <c r="B224" s="45" t="s">
        <v>659</v>
      </c>
      <c r="C224" s="45"/>
      <c r="D224" s="318" t="s">
        <v>556</v>
      </c>
      <c r="E224" s="318" t="s">
        <v>562</v>
      </c>
      <c r="F224" s="318" t="s">
        <v>558</v>
      </c>
      <c r="G224" s="318" t="s">
        <v>593</v>
      </c>
      <c r="H224" s="318" t="s">
        <v>567</v>
      </c>
      <c r="I224" s="30">
        <v>2023</v>
      </c>
      <c r="J224" s="119"/>
      <c r="K224" s="210"/>
      <c r="L224" s="210"/>
      <c r="M224" s="210"/>
      <c r="N224" s="206">
        <v>116449.60000000001</v>
      </c>
      <c r="O224" s="206">
        <v>0</v>
      </c>
      <c r="P224" s="206">
        <v>116449.60000000001</v>
      </c>
      <c r="Q224" s="206">
        <f>N224+K224</f>
        <v>116449.60000000001</v>
      </c>
      <c r="R224" s="206">
        <f t="shared" ref="R224:S224" si="84">O224+L224</f>
        <v>0</v>
      </c>
      <c r="S224" s="206">
        <f t="shared" si="84"/>
        <v>116449.60000000001</v>
      </c>
      <c r="T224" s="204"/>
      <c r="U224" s="204"/>
      <c r="V224" s="204"/>
      <c r="W224" s="204"/>
      <c r="X224" s="204"/>
      <c r="Y224" s="204"/>
      <c r="Z224" s="205"/>
      <c r="AA224" s="206"/>
      <c r="AB224" s="206"/>
      <c r="AC224" s="205"/>
      <c r="AD224" s="206"/>
      <c r="AE224" s="206"/>
    </row>
    <row r="225" spans="1:31" ht="47.25" customHeight="1">
      <c r="A225" s="79"/>
      <c r="B225" s="80" t="s">
        <v>519</v>
      </c>
      <c r="C225" s="80"/>
      <c r="D225" s="330"/>
      <c r="E225" s="330"/>
      <c r="F225" s="330"/>
      <c r="G225" s="330"/>
      <c r="H225" s="330"/>
      <c r="I225" s="91"/>
      <c r="J225" s="135"/>
      <c r="K225" s="207">
        <f>K226</f>
        <v>0</v>
      </c>
      <c r="L225" s="207">
        <f t="shared" ref="L225:AE225" si="85">L226</f>
        <v>0</v>
      </c>
      <c r="M225" s="207">
        <f t="shared" si="85"/>
        <v>0</v>
      </c>
      <c r="N225" s="207">
        <f t="shared" si="85"/>
        <v>0</v>
      </c>
      <c r="O225" s="207">
        <f t="shared" si="85"/>
        <v>0</v>
      </c>
      <c r="P225" s="207">
        <f t="shared" si="85"/>
        <v>0</v>
      </c>
      <c r="Q225" s="207">
        <f t="shared" si="85"/>
        <v>0</v>
      </c>
      <c r="R225" s="207">
        <f t="shared" si="85"/>
        <v>0</v>
      </c>
      <c r="S225" s="207">
        <f t="shared" si="85"/>
        <v>0</v>
      </c>
      <c r="T225" s="207">
        <f t="shared" si="85"/>
        <v>0</v>
      </c>
      <c r="U225" s="207">
        <f t="shared" si="85"/>
        <v>0</v>
      </c>
      <c r="V225" s="207">
        <f t="shared" si="85"/>
        <v>0</v>
      </c>
      <c r="W225" s="207">
        <f t="shared" si="85"/>
        <v>195000</v>
      </c>
      <c r="X225" s="207">
        <f t="shared" si="85"/>
        <v>0</v>
      </c>
      <c r="Y225" s="207">
        <f t="shared" si="85"/>
        <v>195000</v>
      </c>
      <c r="Z225" s="207">
        <f t="shared" si="85"/>
        <v>195000</v>
      </c>
      <c r="AA225" s="207">
        <f t="shared" si="85"/>
        <v>0</v>
      </c>
      <c r="AB225" s="207">
        <f t="shared" si="85"/>
        <v>195000</v>
      </c>
      <c r="AC225" s="207">
        <f t="shared" si="85"/>
        <v>0</v>
      </c>
      <c r="AD225" s="207">
        <f t="shared" si="85"/>
        <v>0</v>
      </c>
      <c r="AE225" s="207">
        <f t="shared" si="85"/>
        <v>0</v>
      </c>
    </row>
    <row r="226" spans="1:31" ht="47.25">
      <c r="A226" s="58" t="s">
        <v>366</v>
      </c>
      <c r="B226" s="45" t="s">
        <v>520</v>
      </c>
      <c r="C226" s="45"/>
      <c r="D226" s="318" t="s">
        <v>556</v>
      </c>
      <c r="E226" s="318" t="s">
        <v>557</v>
      </c>
      <c r="F226" s="318" t="s">
        <v>572</v>
      </c>
      <c r="G226" s="318" t="s">
        <v>594</v>
      </c>
      <c r="H226" s="318" t="s">
        <v>567</v>
      </c>
      <c r="I226" s="30" t="s">
        <v>544</v>
      </c>
      <c r="J226" s="119"/>
      <c r="K226" s="195"/>
      <c r="L226" s="195"/>
      <c r="M226" s="195"/>
      <c r="N226" s="204"/>
      <c r="O226" s="204"/>
      <c r="P226" s="204"/>
      <c r="Q226" s="204"/>
      <c r="R226" s="206"/>
      <c r="S226" s="206"/>
      <c r="T226" s="204"/>
      <c r="U226" s="204"/>
      <c r="V226" s="204"/>
      <c r="W226" s="204">
        <v>195000</v>
      </c>
      <c r="X226" s="204">
        <v>0</v>
      </c>
      <c r="Y226" s="204">
        <v>195000</v>
      </c>
      <c r="Z226" s="205">
        <f>U226+W226</f>
        <v>195000</v>
      </c>
      <c r="AA226" s="205">
        <f t="shared" ref="AA226" si="86">V226+X226</f>
        <v>0</v>
      </c>
      <c r="AB226" s="205">
        <v>195000</v>
      </c>
      <c r="AC226" s="205"/>
      <c r="AD226" s="206"/>
      <c r="AE226" s="206"/>
    </row>
    <row r="227" spans="1:31" s="7" customFormat="1" ht="47.25">
      <c r="A227" s="95"/>
      <c r="B227" s="100" t="s">
        <v>463</v>
      </c>
      <c r="C227" s="417"/>
      <c r="D227" s="304"/>
      <c r="E227" s="304"/>
      <c r="F227" s="304"/>
      <c r="G227" s="304"/>
      <c r="H227" s="304"/>
      <c r="I227" s="98"/>
      <c r="J227" s="123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</row>
    <row r="228" spans="1:31" ht="20.25">
      <c r="A228" s="58"/>
      <c r="B228" s="37" t="s">
        <v>52</v>
      </c>
      <c r="C228" s="262"/>
      <c r="D228" s="331"/>
      <c r="E228" s="331"/>
      <c r="F228" s="331"/>
      <c r="G228" s="331"/>
      <c r="H228" s="331"/>
      <c r="I228" s="262"/>
      <c r="J228" s="136"/>
      <c r="K228" s="211"/>
      <c r="L228" s="211"/>
      <c r="M228" s="211"/>
      <c r="N228" s="211"/>
      <c r="O228" s="211"/>
      <c r="P228" s="211"/>
      <c r="Q228" s="169"/>
      <c r="R228" s="201"/>
      <c r="S228" s="201"/>
      <c r="T228" s="201"/>
      <c r="U228" s="201"/>
      <c r="V228" s="201"/>
      <c r="W228" s="201"/>
      <c r="X228" s="201"/>
      <c r="Y228" s="201"/>
      <c r="Z228" s="169"/>
      <c r="AA228" s="201"/>
      <c r="AB228" s="201"/>
      <c r="AC228" s="169"/>
      <c r="AD228" s="201"/>
      <c r="AE228" s="201"/>
    </row>
    <row r="229" spans="1:31" ht="31.5" hidden="1">
      <c r="A229" s="58" t="s">
        <v>376</v>
      </c>
      <c r="B229" s="45" t="s">
        <v>244</v>
      </c>
      <c r="C229" s="45"/>
      <c r="D229" s="318"/>
      <c r="E229" s="318"/>
      <c r="F229" s="318"/>
      <c r="G229" s="318"/>
      <c r="H229" s="318"/>
      <c r="I229" s="298">
        <v>2024</v>
      </c>
      <c r="J229" s="119"/>
      <c r="K229" s="204">
        <v>39156.5</v>
      </c>
      <c r="L229" s="204">
        <v>34375.699999999997</v>
      </c>
      <c r="M229" s="204">
        <v>4780.8</v>
      </c>
      <c r="N229" s="204">
        <f>-K229</f>
        <v>-39156.5</v>
      </c>
      <c r="O229" s="204">
        <f t="shared" ref="O229:P232" si="87">-L229</f>
        <v>-34375.699999999997</v>
      </c>
      <c r="P229" s="204">
        <f t="shared" si="87"/>
        <v>-4780.8</v>
      </c>
      <c r="Q229" s="172"/>
      <c r="R229" s="172"/>
      <c r="S229" s="234"/>
      <c r="T229" s="234"/>
      <c r="U229" s="234"/>
      <c r="V229" s="234"/>
      <c r="W229" s="234"/>
      <c r="X229" s="234"/>
      <c r="Y229" s="234"/>
      <c r="Z229" s="172"/>
      <c r="AA229" s="201"/>
      <c r="AB229" s="201"/>
      <c r="AC229" s="169"/>
      <c r="AD229" s="201"/>
      <c r="AE229" s="201"/>
    </row>
    <row r="230" spans="1:31" ht="31.5" hidden="1">
      <c r="A230" s="58" t="s">
        <v>377</v>
      </c>
      <c r="B230" s="45" t="s">
        <v>245</v>
      </c>
      <c r="C230" s="45"/>
      <c r="D230" s="318"/>
      <c r="E230" s="318"/>
      <c r="F230" s="318"/>
      <c r="G230" s="318"/>
      <c r="H230" s="318"/>
      <c r="I230" s="298">
        <v>2024</v>
      </c>
      <c r="J230" s="119"/>
      <c r="K230" s="172">
        <v>5334.8</v>
      </c>
      <c r="L230" s="172">
        <v>4717.3</v>
      </c>
      <c r="M230" s="172">
        <v>617.5</v>
      </c>
      <c r="N230" s="204">
        <f t="shared" ref="N230:N232" si="88">-K230</f>
        <v>-5334.8</v>
      </c>
      <c r="O230" s="204">
        <f t="shared" si="87"/>
        <v>-4717.3</v>
      </c>
      <c r="P230" s="204">
        <f t="shared" si="87"/>
        <v>-617.5</v>
      </c>
      <c r="Q230" s="172"/>
      <c r="R230" s="172"/>
      <c r="S230" s="234"/>
      <c r="T230" s="234"/>
      <c r="U230" s="234"/>
      <c r="V230" s="234"/>
      <c r="W230" s="234"/>
      <c r="X230" s="234"/>
      <c r="Y230" s="234"/>
      <c r="Z230" s="172"/>
      <c r="AA230" s="201"/>
      <c r="AB230" s="201"/>
      <c r="AC230" s="169"/>
      <c r="AD230" s="201"/>
      <c r="AE230" s="201"/>
    </row>
    <row r="231" spans="1:31" ht="47.25" hidden="1">
      <c r="A231" s="58" t="s">
        <v>378</v>
      </c>
      <c r="B231" s="45" t="s">
        <v>246</v>
      </c>
      <c r="C231" s="45"/>
      <c r="D231" s="318"/>
      <c r="E231" s="318"/>
      <c r="F231" s="318"/>
      <c r="G231" s="318"/>
      <c r="H231" s="318"/>
      <c r="I231" s="298">
        <v>2024</v>
      </c>
      <c r="J231" s="119"/>
      <c r="K231" s="174">
        <v>4648.2999999999993</v>
      </c>
      <c r="L231" s="174">
        <v>4110.2999999999993</v>
      </c>
      <c r="M231" s="172">
        <v>538</v>
      </c>
      <c r="N231" s="204">
        <f t="shared" si="88"/>
        <v>-4648.2999999999993</v>
      </c>
      <c r="O231" s="204">
        <f t="shared" si="87"/>
        <v>-4110.2999999999993</v>
      </c>
      <c r="P231" s="204">
        <f t="shared" si="87"/>
        <v>-538</v>
      </c>
      <c r="Q231" s="172"/>
      <c r="R231" s="172"/>
      <c r="S231" s="234"/>
      <c r="T231" s="234"/>
      <c r="U231" s="234"/>
      <c r="V231" s="234"/>
      <c r="W231" s="234"/>
      <c r="X231" s="234"/>
      <c r="Y231" s="234"/>
      <c r="Z231" s="172"/>
      <c r="AA231" s="201"/>
      <c r="AB231" s="201"/>
      <c r="AC231" s="169"/>
      <c r="AD231" s="201"/>
      <c r="AE231" s="201"/>
    </row>
    <row r="232" spans="1:31" ht="31.5" hidden="1">
      <c r="A232" s="58" t="s">
        <v>379</v>
      </c>
      <c r="B232" s="45" t="s">
        <v>247</v>
      </c>
      <c r="C232" s="45"/>
      <c r="D232" s="318"/>
      <c r="E232" s="318"/>
      <c r="F232" s="318"/>
      <c r="G232" s="318"/>
      <c r="H232" s="318"/>
      <c r="I232" s="298">
        <v>2024</v>
      </c>
      <c r="J232" s="119"/>
      <c r="K232" s="172">
        <v>5073.5</v>
      </c>
      <c r="L232" s="172">
        <v>4486.3</v>
      </c>
      <c r="M232" s="172">
        <v>587.20000000000005</v>
      </c>
      <c r="N232" s="204">
        <f t="shared" si="88"/>
        <v>-5073.5</v>
      </c>
      <c r="O232" s="204">
        <f t="shared" si="87"/>
        <v>-4486.3</v>
      </c>
      <c r="P232" s="204">
        <f t="shared" si="87"/>
        <v>-587.20000000000005</v>
      </c>
      <c r="Q232" s="172"/>
      <c r="R232" s="172"/>
      <c r="S232" s="234"/>
      <c r="T232" s="234"/>
      <c r="U232" s="234"/>
      <c r="V232" s="234"/>
      <c r="W232" s="234"/>
      <c r="X232" s="234"/>
      <c r="Y232" s="234"/>
      <c r="Z232" s="172"/>
      <c r="AA232" s="201"/>
      <c r="AB232" s="201"/>
      <c r="AC232" s="169"/>
      <c r="AD232" s="201"/>
      <c r="AE232" s="201"/>
    </row>
    <row r="233" spans="1:31" s="1" customFormat="1" ht="63">
      <c r="A233" s="57" t="s">
        <v>367</v>
      </c>
      <c r="B233" s="43" t="s">
        <v>199</v>
      </c>
      <c r="C233" s="43" t="s">
        <v>628</v>
      </c>
      <c r="D233" s="283" t="s">
        <v>556</v>
      </c>
      <c r="E233" s="283" t="s">
        <v>586</v>
      </c>
      <c r="F233" s="283" t="s">
        <v>576</v>
      </c>
      <c r="G233" s="283" t="s">
        <v>595</v>
      </c>
      <c r="H233" s="283" t="s">
        <v>564</v>
      </c>
      <c r="I233" s="89" t="s">
        <v>539</v>
      </c>
      <c r="J233" s="130"/>
      <c r="K233" s="188"/>
      <c r="L233" s="188"/>
      <c r="M233" s="188"/>
      <c r="N233" s="208">
        <f>O233+P233</f>
        <v>1257.2</v>
      </c>
      <c r="O233" s="208">
        <v>0</v>
      </c>
      <c r="P233" s="208">
        <v>1257.2</v>
      </c>
      <c r="Q233" s="208">
        <f>R233+S233</f>
        <v>1257.2</v>
      </c>
      <c r="R233" s="174">
        <v>0</v>
      </c>
      <c r="S233" s="174">
        <v>1257.2</v>
      </c>
      <c r="T233" s="174"/>
      <c r="U233" s="174"/>
      <c r="V233" s="174"/>
      <c r="W233" s="174"/>
      <c r="X233" s="174"/>
      <c r="Y233" s="174"/>
      <c r="Z233" s="174"/>
      <c r="AA233" s="180"/>
      <c r="AB233" s="180"/>
      <c r="AC233" s="180"/>
      <c r="AD233" s="180"/>
      <c r="AE233" s="180"/>
    </row>
    <row r="234" spans="1:31" ht="47.25">
      <c r="A234" s="57" t="s">
        <v>368</v>
      </c>
      <c r="B234" s="45" t="s">
        <v>202</v>
      </c>
      <c r="C234" s="45" t="s">
        <v>628</v>
      </c>
      <c r="D234" s="318" t="s">
        <v>556</v>
      </c>
      <c r="E234" s="318" t="s">
        <v>562</v>
      </c>
      <c r="F234" s="318" t="s">
        <v>558</v>
      </c>
      <c r="G234" s="318" t="s">
        <v>595</v>
      </c>
      <c r="H234" s="318" t="s">
        <v>564</v>
      </c>
      <c r="I234" s="89">
        <v>2023</v>
      </c>
      <c r="J234" s="119"/>
      <c r="K234" s="195"/>
      <c r="L234" s="195"/>
      <c r="M234" s="195"/>
      <c r="N234" s="204">
        <f>O234+P234</f>
        <v>133</v>
      </c>
      <c r="O234" s="204">
        <v>0</v>
      </c>
      <c r="P234" s="204">
        <v>133</v>
      </c>
      <c r="Q234" s="204">
        <f>R234+S234</f>
        <v>133</v>
      </c>
      <c r="R234" s="172">
        <v>0</v>
      </c>
      <c r="S234" s="172">
        <v>133</v>
      </c>
      <c r="T234" s="172"/>
      <c r="U234" s="172"/>
      <c r="V234" s="172"/>
      <c r="W234" s="172"/>
      <c r="X234" s="172"/>
      <c r="Y234" s="172"/>
      <c r="Z234" s="172"/>
      <c r="AA234" s="201"/>
      <c r="AB234" s="201"/>
      <c r="AC234" s="169"/>
      <c r="AD234" s="201"/>
      <c r="AE234" s="201"/>
    </row>
    <row r="235" spans="1:31" ht="47.25">
      <c r="A235" s="57" t="s">
        <v>369</v>
      </c>
      <c r="B235" s="45" t="s">
        <v>203</v>
      </c>
      <c r="C235" s="45" t="s">
        <v>628</v>
      </c>
      <c r="D235" s="318" t="s">
        <v>556</v>
      </c>
      <c r="E235" s="318" t="s">
        <v>562</v>
      </c>
      <c r="F235" s="318" t="s">
        <v>558</v>
      </c>
      <c r="G235" s="318" t="s">
        <v>595</v>
      </c>
      <c r="H235" s="318" t="s">
        <v>564</v>
      </c>
      <c r="I235" s="89">
        <v>2023</v>
      </c>
      <c r="J235" s="119"/>
      <c r="K235" s="195"/>
      <c r="L235" s="195"/>
      <c r="M235" s="195"/>
      <c r="N235" s="204">
        <f>O235+P235</f>
        <v>99.5</v>
      </c>
      <c r="O235" s="204">
        <v>0</v>
      </c>
      <c r="P235" s="204">
        <v>99.5</v>
      </c>
      <c r="Q235" s="204">
        <f>R235+S235</f>
        <v>99.5</v>
      </c>
      <c r="R235" s="174">
        <v>0</v>
      </c>
      <c r="S235" s="172">
        <v>99.5</v>
      </c>
      <c r="T235" s="172"/>
      <c r="U235" s="172"/>
      <c r="V235" s="172"/>
      <c r="W235" s="172"/>
      <c r="X235" s="172"/>
      <c r="Y235" s="172"/>
      <c r="Z235" s="172"/>
      <c r="AA235" s="201"/>
      <c r="AB235" s="201"/>
      <c r="AC235" s="169"/>
      <c r="AD235" s="201"/>
      <c r="AE235" s="201"/>
    </row>
    <row r="236" spans="1:31" ht="47.25">
      <c r="A236" s="57" t="s">
        <v>370</v>
      </c>
      <c r="B236" s="45" t="s">
        <v>204</v>
      </c>
      <c r="C236" s="45" t="s">
        <v>628</v>
      </c>
      <c r="D236" s="318" t="s">
        <v>556</v>
      </c>
      <c r="E236" s="318" t="s">
        <v>586</v>
      </c>
      <c r="F236" s="318" t="s">
        <v>576</v>
      </c>
      <c r="G236" s="318" t="s">
        <v>595</v>
      </c>
      <c r="H236" s="318" t="s">
        <v>564</v>
      </c>
      <c r="I236" s="89" t="s">
        <v>539</v>
      </c>
      <c r="J236" s="119">
        <v>30784.1</v>
      </c>
      <c r="K236" s="172">
        <v>130975.00000000001</v>
      </c>
      <c r="L236" s="172">
        <v>45573.7</v>
      </c>
      <c r="M236" s="172">
        <v>85401.300000000017</v>
      </c>
      <c r="N236" s="195"/>
      <c r="O236" s="195"/>
      <c r="P236" s="195"/>
      <c r="Q236" s="172">
        <v>130975.00000000001</v>
      </c>
      <c r="R236" s="172">
        <v>45573.7</v>
      </c>
      <c r="S236" s="172">
        <v>85401.300000000017</v>
      </c>
      <c r="T236" s="172"/>
      <c r="U236" s="172"/>
      <c r="V236" s="172"/>
      <c r="W236" s="172"/>
      <c r="X236" s="172"/>
      <c r="Y236" s="172"/>
      <c r="Z236" s="172"/>
      <c r="AA236" s="201"/>
      <c r="AB236" s="201"/>
      <c r="AC236" s="169"/>
      <c r="AD236" s="201"/>
      <c r="AE236" s="201"/>
    </row>
    <row r="237" spans="1:31" ht="20.25">
      <c r="A237" s="355"/>
      <c r="B237" s="37" t="s">
        <v>636</v>
      </c>
      <c r="C237" s="45"/>
      <c r="D237" s="418"/>
      <c r="E237" s="418"/>
      <c r="F237" s="418"/>
      <c r="G237" s="418"/>
      <c r="H237" s="418"/>
      <c r="I237" s="89"/>
      <c r="J237" s="119"/>
      <c r="K237" s="429"/>
      <c r="L237" s="429"/>
      <c r="M237" s="429"/>
      <c r="N237" s="435"/>
      <c r="O237" s="435"/>
      <c r="P237" s="435"/>
      <c r="Q237" s="429"/>
      <c r="R237" s="429"/>
      <c r="S237" s="429"/>
      <c r="T237" s="429"/>
      <c r="U237" s="429"/>
      <c r="V237" s="429"/>
      <c r="W237" s="429"/>
      <c r="X237" s="429"/>
      <c r="Y237" s="429"/>
      <c r="Z237" s="429"/>
      <c r="AA237" s="436"/>
      <c r="AB237" s="436"/>
      <c r="AC237" s="437"/>
      <c r="AD237" s="436"/>
      <c r="AE237" s="436"/>
    </row>
    <row r="238" spans="1:31" ht="63">
      <c r="A238" s="57" t="s">
        <v>371</v>
      </c>
      <c r="B238" s="45" t="s">
        <v>200</v>
      </c>
      <c r="C238" s="45" t="s">
        <v>628</v>
      </c>
      <c r="D238" s="418" t="s">
        <v>556</v>
      </c>
      <c r="E238" s="418" t="s">
        <v>586</v>
      </c>
      <c r="F238" s="418" t="s">
        <v>576</v>
      </c>
      <c r="G238" s="418" t="s">
        <v>595</v>
      </c>
      <c r="H238" s="418" t="s">
        <v>564</v>
      </c>
      <c r="I238" s="89">
        <v>2023</v>
      </c>
      <c r="J238" s="119"/>
      <c r="K238" s="172"/>
      <c r="L238" s="172"/>
      <c r="M238" s="172"/>
      <c r="N238" s="195">
        <f t="shared" ref="N238:N239" si="89">O238+P238</f>
        <v>335.6</v>
      </c>
      <c r="O238" s="195">
        <v>0</v>
      </c>
      <c r="P238" s="195">
        <v>335.6</v>
      </c>
      <c r="Q238" s="172">
        <f t="shared" ref="Q238:Q239" si="90">R238+S238</f>
        <v>335.6</v>
      </c>
      <c r="R238" s="172">
        <v>0</v>
      </c>
      <c r="S238" s="172">
        <v>335.6</v>
      </c>
      <c r="T238" s="172"/>
      <c r="U238" s="172"/>
      <c r="V238" s="172"/>
      <c r="W238" s="172"/>
      <c r="X238" s="172"/>
      <c r="Y238" s="172"/>
      <c r="Z238" s="172"/>
      <c r="AA238" s="201"/>
      <c r="AB238" s="201"/>
      <c r="AC238" s="169"/>
      <c r="AD238" s="201"/>
      <c r="AE238" s="201"/>
    </row>
    <row r="239" spans="1:31" ht="63">
      <c r="A239" s="57" t="s">
        <v>372</v>
      </c>
      <c r="B239" s="45" t="s">
        <v>201</v>
      </c>
      <c r="C239" s="45" t="s">
        <v>628</v>
      </c>
      <c r="D239" s="418" t="s">
        <v>556</v>
      </c>
      <c r="E239" s="418" t="s">
        <v>586</v>
      </c>
      <c r="F239" s="418" t="s">
        <v>576</v>
      </c>
      <c r="G239" s="418" t="s">
        <v>595</v>
      </c>
      <c r="H239" s="418" t="s">
        <v>564</v>
      </c>
      <c r="I239" s="89">
        <v>2023</v>
      </c>
      <c r="J239" s="119"/>
      <c r="K239" s="172"/>
      <c r="L239" s="172"/>
      <c r="M239" s="172"/>
      <c r="N239" s="195">
        <f t="shared" si="89"/>
        <v>362.6</v>
      </c>
      <c r="O239" s="195">
        <v>0</v>
      </c>
      <c r="P239" s="195">
        <v>362.6</v>
      </c>
      <c r="Q239" s="172">
        <f t="shared" si="90"/>
        <v>362.6</v>
      </c>
      <c r="R239" s="172">
        <v>0</v>
      </c>
      <c r="S239" s="172">
        <v>362.6</v>
      </c>
      <c r="T239" s="172"/>
      <c r="U239" s="172"/>
      <c r="V239" s="172"/>
      <c r="W239" s="172"/>
      <c r="X239" s="172"/>
      <c r="Y239" s="172"/>
      <c r="Z239" s="172"/>
      <c r="AA239" s="201"/>
      <c r="AB239" s="201"/>
      <c r="AC239" s="169"/>
      <c r="AD239" s="201"/>
      <c r="AE239" s="201"/>
    </row>
    <row r="240" spans="1:31" s="7" customFormat="1" ht="20.25">
      <c r="A240" s="60"/>
      <c r="B240" s="36" t="s">
        <v>10</v>
      </c>
      <c r="C240" s="36"/>
      <c r="D240" s="320"/>
      <c r="E240" s="320"/>
      <c r="F240" s="320"/>
      <c r="G240" s="320"/>
      <c r="H240" s="320"/>
      <c r="I240" s="36"/>
      <c r="J240" s="122"/>
      <c r="K240" s="165">
        <v>1192315.1000000001</v>
      </c>
      <c r="L240" s="165">
        <v>102781.3</v>
      </c>
      <c r="M240" s="165">
        <v>1089533.8</v>
      </c>
      <c r="N240" s="165">
        <v>0</v>
      </c>
      <c r="O240" s="165">
        <v>0</v>
      </c>
      <c r="P240" s="165">
        <v>0</v>
      </c>
      <c r="Q240" s="165">
        <v>1088495.6000000001</v>
      </c>
      <c r="R240" s="165">
        <v>0</v>
      </c>
      <c r="S240" s="165">
        <v>1088495.6000000001</v>
      </c>
      <c r="T240" s="165">
        <v>997667.8</v>
      </c>
      <c r="U240" s="165">
        <v>0</v>
      </c>
      <c r="V240" s="165">
        <v>997667.8</v>
      </c>
      <c r="W240" s="165">
        <v>0</v>
      </c>
      <c r="X240" s="165">
        <v>0</v>
      </c>
      <c r="Y240" s="165">
        <v>0</v>
      </c>
      <c r="Z240" s="165">
        <v>997667.8</v>
      </c>
      <c r="AA240" s="165">
        <v>0</v>
      </c>
      <c r="AB240" s="165">
        <v>997667.8</v>
      </c>
      <c r="AC240" s="165">
        <f>AC244+AC275+AC279+AC290+AC293+AC295</f>
        <v>997667.79999999993</v>
      </c>
      <c r="AD240" s="165">
        <f t="shared" ref="AD240:AE240" si="91">AD244+AD275+AD279+AD290+AD293+AD295</f>
        <v>0</v>
      </c>
      <c r="AE240" s="165">
        <f t="shared" si="91"/>
        <v>997667.79999999993</v>
      </c>
    </row>
    <row r="241" spans="1:32" s="7" customFormat="1" ht="47.25">
      <c r="A241" s="93"/>
      <c r="B241" s="109" t="s">
        <v>445</v>
      </c>
      <c r="C241" s="109"/>
      <c r="D241" s="312"/>
      <c r="E241" s="312"/>
      <c r="F241" s="312"/>
      <c r="G241" s="312"/>
      <c r="H241" s="312"/>
      <c r="I241" s="98"/>
      <c r="J241" s="123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</row>
    <row r="242" spans="1:32" s="7" customFormat="1" ht="31.5">
      <c r="A242" s="95"/>
      <c r="B242" s="110" t="s">
        <v>446</v>
      </c>
      <c r="C242" s="110"/>
      <c r="D242" s="313"/>
      <c r="E242" s="313"/>
      <c r="F242" s="313"/>
      <c r="G242" s="313"/>
      <c r="H242" s="313"/>
      <c r="I242" s="97"/>
      <c r="J242" s="124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</row>
    <row r="243" spans="1:32" s="3" customFormat="1" ht="31.5">
      <c r="A243" s="59"/>
      <c r="B243" s="47" t="s">
        <v>37</v>
      </c>
      <c r="C243" s="47"/>
      <c r="D243" s="332"/>
      <c r="E243" s="332"/>
      <c r="F243" s="332"/>
      <c r="G243" s="332"/>
      <c r="H243" s="332"/>
      <c r="I243" s="268"/>
      <c r="J243" s="137"/>
      <c r="K243" s="212"/>
      <c r="L243" s="212"/>
      <c r="M243" s="212"/>
      <c r="N243" s="212"/>
      <c r="O243" s="212"/>
      <c r="P243" s="212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13"/>
      <c r="AC243" s="213"/>
      <c r="AD243" s="213"/>
      <c r="AE243" s="213"/>
    </row>
    <row r="244" spans="1:32" s="15" customFormat="1" ht="94.5">
      <c r="A244" s="59" t="s">
        <v>373</v>
      </c>
      <c r="B244" s="82" t="s">
        <v>150</v>
      </c>
      <c r="C244" s="82"/>
      <c r="D244" s="333" t="s">
        <v>596</v>
      </c>
      <c r="E244" s="333" t="s">
        <v>586</v>
      </c>
      <c r="F244" s="333" t="s">
        <v>576</v>
      </c>
      <c r="G244" s="333" t="s">
        <v>597</v>
      </c>
      <c r="H244" s="333" t="s">
        <v>567</v>
      </c>
      <c r="I244" s="267"/>
      <c r="J244" s="138"/>
      <c r="K244" s="213">
        <f>K245+K246</f>
        <v>238500</v>
      </c>
      <c r="L244" s="213">
        <f t="shared" ref="L244:P244" si="92">L245+L246</f>
        <v>0</v>
      </c>
      <c r="M244" s="213">
        <f t="shared" si="92"/>
        <v>238500</v>
      </c>
      <c r="N244" s="213">
        <f t="shared" si="92"/>
        <v>0</v>
      </c>
      <c r="O244" s="213">
        <f t="shared" si="92"/>
        <v>0</v>
      </c>
      <c r="P244" s="213">
        <f t="shared" si="92"/>
        <v>0</v>
      </c>
      <c r="Q244" s="213">
        <f>Q245+Q246</f>
        <v>238500</v>
      </c>
      <c r="R244" s="213">
        <f t="shared" ref="R244:AB244" si="93">R245+R246</f>
        <v>0</v>
      </c>
      <c r="S244" s="213">
        <f t="shared" si="93"/>
        <v>238500</v>
      </c>
      <c r="T244" s="213">
        <f t="shared" si="93"/>
        <v>238500</v>
      </c>
      <c r="U244" s="213">
        <f t="shared" si="93"/>
        <v>0</v>
      </c>
      <c r="V244" s="213">
        <f t="shared" si="93"/>
        <v>238500</v>
      </c>
      <c r="W244" s="213">
        <f t="shared" si="93"/>
        <v>0</v>
      </c>
      <c r="X244" s="213">
        <f t="shared" si="93"/>
        <v>0</v>
      </c>
      <c r="Y244" s="213">
        <f t="shared" si="93"/>
        <v>0</v>
      </c>
      <c r="Z244" s="213">
        <f t="shared" si="93"/>
        <v>238500</v>
      </c>
      <c r="AA244" s="213">
        <f t="shared" si="93"/>
        <v>0</v>
      </c>
      <c r="AB244" s="213">
        <f t="shared" si="93"/>
        <v>238500</v>
      </c>
      <c r="AC244" s="213">
        <f>AC245+AC246</f>
        <v>238500</v>
      </c>
      <c r="AD244" s="213">
        <f>AD245+AD246</f>
        <v>0</v>
      </c>
      <c r="AE244" s="213">
        <f>AE245+AE246</f>
        <v>238500</v>
      </c>
    </row>
    <row r="245" spans="1:32" ht="18.75" customHeight="1">
      <c r="A245" s="58"/>
      <c r="B245" s="48" t="s">
        <v>42</v>
      </c>
      <c r="C245" s="388"/>
      <c r="D245" s="334"/>
      <c r="E245" s="334"/>
      <c r="F245" s="334"/>
      <c r="G245" s="334"/>
      <c r="H245" s="334"/>
      <c r="I245" s="269"/>
      <c r="J245" s="139"/>
      <c r="K245" s="197">
        <v>15000</v>
      </c>
      <c r="L245" s="197">
        <v>0</v>
      </c>
      <c r="M245" s="197">
        <v>15000</v>
      </c>
      <c r="N245" s="214"/>
      <c r="O245" s="214"/>
      <c r="P245" s="214"/>
      <c r="Q245" s="197">
        <v>15000</v>
      </c>
      <c r="R245" s="197">
        <v>0</v>
      </c>
      <c r="S245" s="197">
        <v>15000</v>
      </c>
      <c r="T245" s="197">
        <v>15000</v>
      </c>
      <c r="U245" s="197">
        <v>0</v>
      </c>
      <c r="V245" s="197">
        <v>15000</v>
      </c>
      <c r="W245" s="197"/>
      <c r="X245" s="197"/>
      <c r="Y245" s="197"/>
      <c r="Z245" s="197">
        <v>15000</v>
      </c>
      <c r="AA245" s="197">
        <v>0</v>
      </c>
      <c r="AB245" s="197">
        <v>15000</v>
      </c>
      <c r="AC245" s="197">
        <v>15000</v>
      </c>
      <c r="AD245" s="197">
        <v>0</v>
      </c>
      <c r="AE245" s="197">
        <v>15000</v>
      </c>
    </row>
    <row r="246" spans="1:32" ht="126">
      <c r="A246" s="79"/>
      <c r="B246" s="81" t="s">
        <v>149</v>
      </c>
      <c r="C246" s="81"/>
      <c r="D246" s="335"/>
      <c r="E246" s="335"/>
      <c r="F246" s="335"/>
      <c r="G246" s="335"/>
      <c r="H246" s="335"/>
      <c r="I246" s="258"/>
      <c r="J246" s="140"/>
      <c r="K246" s="215">
        <f>K249+K251+K253+K255+K257+K259+K260+K262+K263+K265+K266+K268+K270+K271+K273+K274</f>
        <v>223500</v>
      </c>
      <c r="L246" s="215">
        <f t="shared" ref="L246:P246" si="94">L249+L251+L253+L255+L257+L259+L260+L262+L263+L265+L266+L268+L270+L271+L273+L274</f>
        <v>0</v>
      </c>
      <c r="M246" s="215">
        <f t="shared" si="94"/>
        <v>223500</v>
      </c>
      <c r="N246" s="215">
        <f t="shared" si="94"/>
        <v>0</v>
      </c>
      <c r="O246" s="215">
        <f t="shared" si="94"/>
        <v>0</v>
      </c>
      <c r="P246" s="215">
        <f t="shared" si="94"/>
        <v>0</v>
      </c>
      <c r="Q246" s="215">
        <f>Q249+Q251+Q253+Q255+Q257+Q259+Q260+Q262+Q263+Q265+Q266+Q268+Q270+Q271+Q273+Q274</f>
        <v>223500</v>
      </c>
      <c r="R246" s="215">
        <f t="shared" ref="R246:AE246" si="95">R249+R251+R253+R255+R257+R259+R260+R262+R263+R265+R266+R268+R270+R271+R273+R274</f>
        <v>0</v>
      </c>
      <c r="S246" s="215">
        <f>S249+S251+S253+S255+S257+S259+S260+S262+S263+S265+S266+S268+S270+S271+S273+S274</f>
        <v>223500</v>
      </c>
      <c r="T246" s="215">
        <f t="shared" si="95"/>
        <v>223500</v>
      </c>
      <c r="U246" s="215">
        <f t="shared" si="95"/>
        <v>0</v>
      </c>
      <c r="V246" s="215">
        <f t="shared" si="95"/>
        <v>223500</v>
      </c>
      <c r="W246" s="215">
        <f t="shared" si="95"/>
        <v>0</v>
      </c>
      <c r="X246" s="215">
        <f t="shared" si="95"/>
        <v>0</v>
      </c>
      <c r="Y246" s="215">
        <f t="shared" si="95"/>
        <v>0</v>
      </c>
      <c r="Z246" s="215">
        <f t="shared" si="95"/>
        <v>223500</v>
      </c>
      <c r="AA246" s="215">
        <f t="shared" si="95"/>
        <v>0</v>
      </c>
      <c r="AB246" s="215">
        <f t="shared" si="95"/>
        <v>223500</v>
      </c>
      <c r="AC246" s="215">
        <f t="shared" si="95"/>
        <v>223500</v>
      </c>
      <c r="AD246" s="215">
        <f t="shared" si="95"/>
        <v>0</v>
      </c>
      <c r="AE246" s="215">
        <f t="shared" si="95"/>
        <v>223500</v>
      </c>
    </row>
    <row r="247" spans="1:32" ht="20.25">
      <c r="A247" s="58"/>
      <c r="B247" s="48" t="s">
        <v>1</v>
      </c>
      <c r="C247" s="388"/>
      <c r="D247" s="334"/>
      <c r="E247" s="334"/>
      <c r="F247" s="334"/>
      <c r="G247" s="334"/>
      <c r="H247" s="334"/>
      <c r="I247" s="269"/>
      <c r="J247" s="139"/>
      <c r="K247" s="169"/>
      <c r="L247" s="169"/>
      <c r="M247" s="169"/>
      <c r="N247" s="214"/>
      <c r="O247" s="214"/>
      <c r="P247" s="214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</row>
    <row r="248" spans="1:32" ht="0.75" customHeight="1">
      <c r="A248" s="58"/>
      <c r="B248" s="50" t="s">
        <v>24</v>
      </c>
      <c r="C248" s="52"/>
      <c r="D248" s="336"/>
      <c r="E248" s="336"/>
      <c r="F248" s="336"/>
      <c r="G248" s="336"/>
      <c r="H248" s="336"/>
      <c r="I248" s="268"/>
      <c r="J248" s="141"/>
      <c r="K248" s="216"/>
      <c r="L248" s="216"/>
      <c r="M248" s="216"/>
      <c r="N248" s="217"/>
      <c r="O248" s="217"/>
      <c r="P248" s="217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  <c r="AC248" s="216"/>
      <c r="AD248" s="216"/>
      <c r="AE248" s="216"/>
    </row>
    <row r="249" spans="1:32" ht="9" hidden="1" customHeight="1">
      <c r="A249" s="58" t="s">
        <v>390</v>
      </c>
      <c r="B249" s="51" t="s">
        <v>38</v>
      </c>
      <c r="C249" s="387"/>
      <c r="D249" s="321"/>
      <c r="E249" s="321"/>
      <c r="F249" s="321"/>
      <c r="G249" s="321"/>
      <c r="H249" s="321"/>
      <c r="I249" s="267" t="s">
        <v>537</v>
      </c>
      <c r="J249" s="138"/>
      <c r="K249" s="169">
        <v>11150</v>
      </c>
      <c r="L249" s="169">
        <v>0</v>
      </c>
      <c r="M249" s="169">
        <v>11150</v>
      </c>
      <c r="N249" s="242">
        <f>O249+P249</f>
        <v>-11150</v>
      </c>
      <c r="O249" s="242">
        <v>0</v>
      </c>
      <c r="P249" s="242">
        <f>S249-M249</f>
        <v>-11150</v>
      </c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</row>
    <row r="250" spans="1:32" ht="20.25">
      <c r="A250" s="58"/>
      <c r="B250" s="50" t="s">
        <v>25</v>
      </c>
      <c r="C250" s="52"/>
      <c r="D250" s="336"/>
      <c r="E250" s="336"/>
      <c r="F250" s="336"/>
      <c r="G250" s="336"/>
      <c r="H250" s="336"/>
      <c r="I250" s="268"/>
      <c r="J250" s="141"/>
      <c r="K250" s="216"/>
      <c r="L250" s="216"/>
      <c r="M250" s="216"/>
      <c r="N250" s="217"/>
      <c r="O250" s="217"/>
      <c r="P250" s="217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  <c r="AC250" s="216"/>
      <c r="AD250" s="216"/>
      <c r="AE250" s="216"/>
    </row>
    <row r="251" spans="1:32" ht="31.5">
      <c r="A251" s="58" t="s">
        <v>374</v>
      </c>
      <c r="B251" s="49" t="s">
        <v>155</v>
      </c>
      <c r="C251" s="82"/>
      <c r="D251" s="329"/>
      <c r="E251" s="329"/>
      <c r="F251" s="329"/>
      <c r="G251" s="329"/>
      <c r="H251" s="329"/>
      <c r="I251" s="267" t="s">
        <v>539</v>
      </c>
      <c r="J251" s="138"/>
      <c r="K251" s="169">
        <v>59810</v>
      </c>
      <c r="L251" s="169">
        <v>0</v>
      </c>
      <c r="M251" s="169">
        <v>59810</v>
      </c>
      <c r="N251" s="242">
        <f>O251+P251</f>
        <v>38938</v>
      </c>
      <c r="O251" s="242">
        <v>0</v>
      </c>
      <c r="P251" s="242">
        <f>S251-M251</f>
        <v>38938</v>
      </c>
      <c r="Q251" s="169">
        <f>R251+S251</f>
        <v>98748</v>
      </c>
      <c r="R251" s="169">
        <v>0</v>
      </c>
      <c r="S251" s="169">
        <v>98748</v>
      </c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</row>
    <row r="252" spans="1:32" ht="20.25">
      <c r="A252" s="58"/>
      <c r="B252" s="50" t="s">
        <v>26</v>
      </c>
      <c r="C252" s="52"/>
      <c r="D252" s="336"/>
      <c r="E252" s="336"/>
      <c r="F252" s="336"/>
      <c r="G252" s="336"/>
      <c r="H252" s="336"/>
      <c r="I252" s="268"/>
      <c r="J252" s="141"/>
      <c r="K252" s="216"/>
      <c r="L252" s="216"/>
      <c r="M252" s="216"/>
      <c r="N252" s="217"/>
      <c r="O252" s="217"/>
      <c r="P252" s="217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  <c r="AE252" s="216"/>
    </row>
    <row r="253" spans="1:32" ht="47.25">
      <c r="A253" s="58" t="s">
        <v>375</v>
      </c>
      <c r="B253" s="82" t="s">
        <v>122</v>
      </c>
      <c r="C253" s="82"/>
      <c r="D253" s="333"/>
      <c r="E253" s="333"/>
      <c r="F253" s="333"/>
      <c r="G253" s="329"/>
      <c r="H253" s="329"/>
      <c r="I253" s="267" t="s">
        <v>541</v>
      </c>
      <c r="J253" s="138"/>
      <c r="K253" s="169"/>
      <c r="L253" s="169"/>
      <c r="M253" s="169"/>
      <c r="N253" s="219"/>
      <c r="O253" s="219"/>
      <c r="P253" s="219"/>
      <c r="Q253" s="169"/>
      <c r="R253" s="169"/>
      <c r="S253" s="169"/>
      <c r="T253" s="169">
        <v>117734</v>
      </c>
      <c r="U253" s="169">
        <v>0</v>
      </c>
      <c r="V253" s="169">
        <v>117734</v>
      </c>
      <c r="W253" s="242">
        <f>X253+Y253</f>
        <v>-65137</v>
      </c>
      <c r="X253" s="242">
        <v>0</v>
      </c>
      <c r="Y253" s="242">
        <f>AB253-V253</f>
        <v>-65137</v>
      </c>
      <c r="Z253" s="169">
        <f>AA253+AB253</f>
        <v>52597</v>
      </c>
      <c r="AA253" s="169">
        <v>0</v>
      </c>
      <c r="AB253" s="172">
        <v>52597</v>
      </c>
      <c r="AC253" s="172">
        <f>AD253+AE253</f>
        <v>30000</v>
      </c>
      <c r="AD253" s="172">
        <v>0</v>
      </c>
      <c r="AE253" s="172">
        <v>30000</v>
      </c>
      <c r="AF253" s="3"/>
    </row>
    <row r="254" spans="1:32" ht="20.25">
      <c r="A254" s="58"/>
      <c r="B254" s="52" t="s">
        <v>27</v>
      </c>
      <c r="C254" s="52"/>
      <c r="D254" s="332"/>
      <c r="E254" s="332"/>
      <c r="F254" s="332"/>
      <c r="G254" s="336"/>
      <c r="H254" s="336"/>
      <c r="I254" s="268"/>
      <c r="J254" s="141"/>
      <c r="K254" s="216"/>
      <c r="L254" s="216"/>
      <c r="M254" s="216"/>
      <c r="N254" s="217"/>
      <c r="O254" s="217"/>
      <c r="P254" s="217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3"/>
      <c r="AC254" s="213"/>
      <c r="AD254" s="213"/>
      <c r="AE254" s="213"/>
      <c r="AF254" s="3"/>
    </row>
    <row r="255" spans="1:32" ht="31.5">
      <c r="A255" s="58" t="s">
        <v>376</v>
      </c>
      <c r="B255" s="387" t="s">
        <v>39</v>
      </c>
      <c r="C255" s="387"/>
      <c r="D255" s="283"/>
      <c r="E255" s="283"/>
      <c r="F255" s="283"/>
      <c r="G255" s="321"/>
      <c r="H255" s="321"/>
      <c r="I255" s="267" t="s">
        <v>543</v>
      </c>
      <c r="J255" s="138"/>
      <c r="K255" s="169">
        <v>15000</v>
      </c>
      <c r="L255" s="169">
        <v>0</v>
      </c>
      <c r="M255" s="169">
        <v>15000</v>
      </c>
      <c r="N255" s="169"/>
      <c r="O255" s="169"/>
      <c r="P255" s="169"/>
      <c r="Q255" s="169">
        <f>R255+S255</f>
        <v>15000</v>
      </c>
      <c r="R255" s="169">
        <v>0</v>
      </c>
      <c r="S255" s="169">
        <v>15000</v>
      </c>
      <c r="T255" s="169">
        <v>13560</v>
      </c>
      <c r="U255" s="169">
        <v>0</v>
      </c>
      <c r="V255" s="169">
        <v>13560</v>
      </c>
      <c r="W255" s="242">
        <f>X255+Y255</f>
        <v>13020</v>
      </c>
      <c r="X255" s="242">
        <v>0</v>
      </c>
      <c r="Y255" s="242">
        <f>AB255-V255</f>
        <v>13020</v>
      </c>
      <c r="Z255" s="169">
        <f>AA255+AB255</f>
        <v>26580</v>
      </c>
      <c r="AA255" s="169">
        <v>0</v>
      </c>
      <c r="AB255" s="172">
        <v>26580</v>
      </c>
      <c r="AC255" s="172"/>
      <c r="AD255" s="172"/>
      <c r="AE255" s="172"/>
      <c r="AF255" s="3"/>
    </row>
    <row r="256" spans="1:32" ht="20.25">
      <c r="A256" s="58"/>
      <c r="B256" s="52" t="s">
        <v>123</v>
      </c>
      <c r="C256" s="52"/>
      <c r="D256" s="332"/>
      <c r="E256" s="332"/>
      <c r="F256" s="332"/>
      <c r="G256" s="336"/>
      <c r="H256" s="336"/>
      <c r="I256" s="268"/>
      <c r="J256" s="141"/>
      <c r="K256" s="216"/>
      <c r="L256" s="216"/>
      <c r="M256" s="216"/>
      <c r="N256" s="217"/>
      <c r="O256" s="217"/>
      <c r="P256" s="217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3"/>
      <c r="AC256" s="213"/>
      <c r="AD256" s="213"/>
      <c r="AE256" s="213"/>
      <c r="AF256" s="3"/>
    </row>
    <row r="257" spans="1:32" ht="33" customHeight="1">
      <c r="A257" s="58" t="s">
        <v>377</v>
      </c>
      <c r="B257" s="387" t="s">
        <v>124</v>
      </c>
      <c r="C257" s="387"/>
      <c r="D257" s="283"/>
      <c r="E257" s="283"/>
      <c r="F257" s="283"/>
      <c r="G257" s="321"/>
      <c r="H257" s="321"/>
      <c r="I257" s="267" t="s">
        <v>541</v>
      </c>
      <c r="J257" s="133"/>
      <c r="K257" s="169"/>
      <c r="L257" s="169"/>
      <c r="M257" s="169"/>
      <c r="N257" s="218"/>
      <c r="O257" s="218"/>
      <c r="P257" s="218"/>
      <c r="Q257" s="169"/>
      <c r="R257" s="169"/>
      <c r="S257" s="169"/>
      <c r="T257" s="169">
        <v>11000</v>
      </c>
      <c r="U257" s="169">
        <v>0</v>
      </c>
      <c r="V257" s="169">
        <v>11000</v>
      </c>
      <c r="W257" s="169"/>
      <c r="X257" s="169"/>
      <c r="Y257" s="169"/>
      <c r="Z257" s="169">
        <f>AA257+AB257</f>
        <v>11000</v>
      </c>
      <c r="AA257" s="169">
        <v>0</v>
      </c>
      <c r="AB257" s="172">
        <v>11000</v>
      </c>
      <c r="AC257" s="172">
        <f>AD257+AE257</f>
        <v>48000</v>
      </c>
      <c r="AD257" s="172">
        <v>0</v>
      </c>
      <c r="AE257" s="172">
        <v>48000</v>
      </c>
      <c r="AF257" s="3"/>
    </row>
    <row r="258" spans="1:32" ht="20.25">
      <c r="A258" s="58"/>
      <c r="B258" s="52" t="s">
        <v>28</v>
      </c>
      <c r="C258" s="52"/>
      <c r="D258" s="332"/>
      <c r="E258" s="332"/>
      <c r="F258" s="332"/>
      <c r="G258" s="336"/>
      <c r="H258" s="336"/>
      <c r="I258" s="268"/>
      <c r="J258" s="141"/>
      <c r="K258" s="216"/>
      <c r="L258" s="216"/>
      <c r="M258" s="216"/>
      <c r="N258" s="217"/>
      <c r="O258" s="217"/>
      <c r="P258" s="217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3"/>
      <c r="AC258" s="213"/>
      <c r="AD258" s="213"/>
      <c r="AE258" s="213"/>
      <c r="AF258" s="3"/>
    </row>
    <row r="259" spans="1:32" ht="30.75" customHeight="1">
      <c r="A259" s="58" t="s">
        <v>378</v>
      </c>
      <c r="B259" s="82" t="s">
        <v>125</v>
      </c>
      <c r="C259" s="82"/>
      <c r="D259" s="333"/>
      <c r="E259" s="333"/>
      <c r="F259" s="333"/>
      <c r="G259" s="329"/>
      <c r="H259" s="329"/>
      <c r="I259" s="267" t="s">
        <v>541</v>
      </c>
      <c r="J259" s="133"/>
      <c r="K259" s="169">
        <v>6690</v>
      </c>
      <c r="L259" s="169">
        <v>0</v>
      </c>
      <c r="M259" s="169">
        <v>6690</v>
      </c>
      <c r="N259" s="169"/>
      <c r="O259" s="169"/>
      <c r="P259" s="169"/>
      <c r="Q259" s="169">
        <f>R259+S259</f>
        <v>6690</v>
      </c>
      <c r="R259" s="169">
        <v>0</v>
      </c>
      <c r="S259" s="169">
        <v>6690</v>
      </c>
      <c r="T259" s="169">
        <v>10000</v>
      </c>
      <c r="U259" s="169">
        <v>0</v>
      </c>
      <c r="V259" s="169">
        <v>10000</v>
      </c>
      <c r="W259" s="169"/>
      <c r="X259" s="169"/>
      <c r="Y259" s="169"/>
      <c r="Z259" s="169">
        <f>AA259+AB259</f>
        <v>10000</v>
      </c>
      <c r="AA259" s="169">
        <v>0</v>
      </c>
      <c r="AB259" s="172">
        <v>10000</v>
      </c>
      <c r="AC259" s="172">
        <f>AD259+AE259</f>
        <v>52500</v>
      </c>
      <c r="AD259" s="172">
        <v>0</v>
      </c>
      <c r="AE259" s="172">
        <v>52500</v>
      </c>
      <c r="AF259" s="3"/>
    </row>
    <row r="260" spans="1:32" ht="78.75">
      <c r="A260" s="58" t="s">
        <v>379</v>
      </c>
      <c r="B260" s="82" t="s">
        <v>126</v>
      </c>
      <c r="C260" s="82"/>
      <c r="D260" s="333"/>
      <c r="E260" s="333"/>
      <c r="F260" s="333"/>
      <c r="G260" s="329"/>
      <c r="H260" s="329"/>
      <c r="I260" s="267" t="s">
        <v>541</v>
      </c>
      <c r="J260" s="133"/>
      <c r="K260" s="169"/>
      <c r="L260" s="169"/>
      <c r="M260" s="169"/>
      <c r="N260" s="219"/>
      <c r="O260" s="219"/>
      <c r="P260" s="219"/>
      <c r="Q260" s="169"/>
      <c r="R260" s="169"/>
      <c r="S260" s="169"/>
      <c r="T260" s="169">
        <v>12100</v>
      </c>
      <c r="U260" s="169">
        <v>0</v>
      </c>
      <c r="V260" s="169">
        <v>12100</v>
      </c>
      <c r="W260" s="169"/>
      <c r="X260" s="169"/>
      <c r="Y260" s="169"/>
      <c r="Z260" s="169">
        <f>AA260+AB260</f>
        <v>12100</v>
      </c>
      <c r="AA260" s="169">
        <v>0</v>
      </c>
      <c r="AB260" s="172">
        <v>12100</v>
      </c>
      <c r="AC260" s="172">
        <f>AD260+AE260</f>
        <v>48000</v>
      </c>
      <c r="AD260" s="172">
        <v>0</v>
      </c>
      <c r="AE260" s="172">
        <v>48000</v>
      </c>
      <c r="AF260" s="3"/>
    </row>
    <row r="261" spans="1:32" ht="20.25">
      <c r="A261" s="58"/>
      <c r="B261" s="52" t="s">
        <v>29</v>
      </c>
      <c r="C261" s="52"/>
      <c r="D261" s="332"/>
      <c r="E261" s="332"/>
      <c r="F261" s="332"/>
      <c r="G261" s="336"/>
      <c r="H261" s="336"/>
      <c r="I261" s="268"/>
      <c r="J261" s="141"/>
      <c r="K261" s="216"/>
      <c r="L261" s="216"/>
      <c r="M261" s="216"/>
      <c r="N261" s="217"/>
      <c r="O261" s="217"/>
      <c r="P261" s="217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3"/>
      <c r="AC261" s="213"/>
      <c r="AD261" s="213"/>
      <c r="AE261" s="213"/>
      <c r="AF261" s="3"/>
    </row>
    <row r="262" spans="1:32" ht="31.5">
      <c r="A262" s="58" t="s">
        <v>380</v>
      </c>
      <c r="B262" s="82" t="s">
        <v>127</v>
      </c>
      <c r="C262" s="82"/>
      <c r="D262" s="333"/>
      <c r="E262" s="333"/>
      <c r="F262" s="333"/>
      <c r="G262" s="329"/>
      <c r="H262" s="329"/>
      <c r="I262" s="267" t="s">
        <v>541</v>
      </c>
      <c r="J262" s="133"/>
      <c r="K262" s="169">
        <v>15650</v>
      </c>
      <c r="L262" s="169">
        <v>0</v>
      </c>
      <c r="M262" s="169">
        <v>15650</v>
      </c>
      <c r="N262" s="169"/>
      <c r="O262" s="169"/>
      <c r="P262" s="169"/>
      <c r="Q262" s="169">
        <f>R262+S262</f>
        <v>15650</v>
      </c>
      <c r="R262" s="169">
        <v>0</v>
      </c>
      <c r="S262" s="169">
        <v>15650</v>
      </c>
      <c r="T262" s="169">
        <v>19956</v>
      </c>
      <c r="U262" s="169">
        <v>0</v>
      </c>
      <c r="V262" s="169">
        <v>19956</v>
      </c>
      <c r="W262" s="242">
        <f>X262+Y262</f>
        <v>3904</v>
      </c>
      <c r="X262" s="242">
        <v>0</v>
      </c>
      <c r="Y262" s="242">
        <f>AB262-V262</f>
        <v>3904</v>
      </c>
      <c r="Z262" s="169">
        <f>AA262+AB262</f>
        <v>23860</v>
      </c>
      <c r="AA262" s="169">
        <v>0</v>
      </c>
      <c r="AB262" s="172">
        <v>23860</v>
      </c>
      <c r="AC262" s="172"/>
      <c r="AD262" s="172"/>
      <c r="AE262" s="172"/>
      <c r="AF262" s="3"/>
    </row>
    <row r="263" spans="1:32" ht="47.25">
      <c r="A263" s="58" t="s">
        <v>381</v>
      </c>
      <c r="B263" s="82" t="s">
        <v>128</v>
      </c>
      <c r="C263" s="82"/>
      <c r="D263" s="333"/>
      <c r="E263" s="333"/>
      <c r="F263" s="333"/>
      <c r="G263" s="329"/>
      <c r="H263" s="329"/>
      <c r="I263" s="267" t="s">
        <v>541</v>
      </c>
      <c r="J263" s="133"/>
      <c r="K263" s="169"/>
      <c r="L263" s="169"/>
      <c r="M263" s="169"/>
      <c r="N263" s="219"/>
      <c r="O263" s="219"/>
      <c r="P263" s="219"/>
      <c r="Q263" s="169"/>
      <c r="R263" s="169"/>
      <c r="S263" s="169"/>
      <c r="T263" s="169">
        <v>14250</v>
      </c>
      <c r="U263" s="169">
        <v>0</v>
      </c>
      <c r="V263" s="169">
        <v>14250</v>
      </c>
      <c r="W263" s="169"/>
      <c r="X263" s="169"/>
      <c r="Y263" s="169"/>
      <c r="Z263" s="169">
        <f>AA263+AB263</f>
        <v>14250</v>
      </c>
      <c r="AA263" s="172">
        <v>0</v>
      </c>
      <c r="AB263" s="172">
        <v>14250</v>
      </c>
      <c r="AC263" s="172">
        <f>AD263+AE263</f>
        <v>15000</v>
      </c>
      <c r="AD263" s="172">
        <v>0</v>
      </c>
      <c r="AE263" s="172">
        <v>15000</v>
      </c>
      <c r="AF263" s="3"/>
    </row>
    <row r="264" spans="1:32" ht="20.25">
      <c r="A264" s="58"/>
      <c r="B264" s="52" t="s">
        <v>30</v>
      </c>
      <c r="C264" s="52"/>
      <c r="D264" s="332"/>
      <c r="E264" s="332"/>
      <c r="F264" s="332"/>
      <c r="G264" s="336"/>
      <c r="H264" s="336"/>
      <c r="I264" s="268"/>
      <c r="J264" s="141"/>
      <c r="K264" s="216"/>
      <c r="L264" s="216"/>
      <c r="M264" s="216"/>
      <c r="N264" s="217"/>
      <c r="O264" s="217"/>
      <c r="P264" s="217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3"/>
      <c r="AB264" s="213"/>
      <c r="AC264" s="213"/>
      <c r="AD264" s="213"/>
      <c r="AE264" s="213"/>
      <c r="AF264" s="3"/>
    </row>
    <row r="265" spans="1:32" ht="31.5">
      <c r="A265" s="58" t="s">
        <v>382</v>
      </c>
      <c r="B265" s="82" t="s">
        <v>148</v>
      </c>
      <c r="C265" s="82"/>
      <c r="D265" s="333"/>
      <c r="E265" s="333"/>
      <c r="F265" s="333"/>
      <c r="G265" s="329"/>
      <c r="H265" s="329"/>
      <c r="I265" s="267" t="s">
        <v>539</v>
      </c>
      <c r="J265" s="133"/>
      <c r="K265" s="169">
        <v>31000</v>
      </c>
      <c r="L265" s="169">
        <v>0</v>
      </c>
      <c r="M265" s="169">
        <v>31000</v>
      </c>
      <c r="N265" s="242">
        <f>O265+P265</f>
        <v>4500</v>
      </c>
      <c r="O265" s="242">
        <v>0</v>
      </c>
      <c r="P265" s="242">
        <f>S265-M265</f>
        <v>4500</v>
      </c>
      <c r="Q265" s="169">
        <f>R265+S265</f>
        <v>35500</v>
      </c>
      <c r="R265" s="169">
        <v>0</v>
      </c>
      <c r="S265" s="169">
        <v>35500</v>
      </c>
      <c r="T265" s="169"/>
      <c r="U265" s="169"/>
      <c r="V265" s="169"/>
      <c r="W265" s="169"/>
      <c r="X265" s="169"/>
      <c r="Y265" s="169"/>
      <c r="Z265" s="169"/>
      <c r="AA265" s="172"/>
      <c r="AB265" s="172"/>
      <c r="AC265" s="172"/>
      <c r="AD265" s="172"/>
      <c r="AE265" s="172"/>
      <c r="AF265" s="3"/>
    </row>
    <row r="266" spans="1:32" ht="47.25">
      <c r="A266" s="58" t="s">
        <v>383</v>
      </c>
      <c r="B266" s="82" t="s">
        <v>44</v>
      </c>
      <c r="C266" s="82"/>
      <c r="D266" s="333"/>
      <c r="E266" s="333"/>
      <c r="F266" s="329"/>
      <c r="G266" s="329"/>
      <c r="H266" s="329"/>
      <c r="I266" s="267" t="s">
        <v>541</v>
      </c>
      <c r="J266" s="133"/>
      <c r="K266" s="169"/>
      <c r="L266" s="169"/>
      <c r="M266" s="169"/>
      <c r="N266" s="219"/>
      <c r="O266" s="219"/>
      <c r="P266" s="219"/>
      <c r="Q266" s="169"/>
      <c r="R266" s="169"/>
      <c r="S266" s="169"/>
      <c r="T266" s="169">
        <v>8900</v>
      </c>
      <c r="U266" s="169">
        <v>0</v>
      </c>
      <c r="V266" s="169">
        <v>8900</v>
      </c>
      <c r="W266" s="169"/>
      <c r="X266" s="169"/>
      <c r="Y266" s="169"/>
      <c r="Z266" s="169">
        <f>AA266+AB266</f>
        <v>8900</v>
      </c>
      <c r="AA266" s="172">
        <v>0</v>
      </c>
      <c r="AB266" s="172">
        <v>8900</v>
      </c>
      <c r="AC266" s="172">
        <f>AD266+AE266</f>
        <v>10000</v>
      </c>
      <c r="AD266" s="172">
        <v>0</v>
      </c>
      <c r="AE266" s="172">
        <v>10000</v>
      </c>
      <c r="AF266" s="3"/>
    </row>
    <row r="267" spans="1:32" ht="20.25">
      <c r="A267" s="58"/>
      <c r="B267" s="52" t="s">
        <v>31</v>
      </c>
      <c r="C267" s="52"/>
      <c r="D267" s="332"/>
      <c r="E267" s="332"/>
      <c r="F267" s="336"/>
      <c r="G267" s="336"/>
      <c r="H267" s="336"/>
      <c r="I267" s="268"/>
      <c r="J267" s="141"/>
      <c r="K267" s="216"/>
      <c r="L267" s="216"/>
      <c r="M267" s="216"/>
      <c r="N267" s="217"/>
      <c r="O267" s="217"/>
      <c r="P267" s="217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3"/>
      <c r="AB267" s="213"/>
      <c r="AC267" s="213"/>
      <c r="AD267" s="213"/>
      <c r="AE267" s="213"/>
      <c r="AF267" s="3"/>
    </row>
    <row r="268" spans="1:32" ht="47.25">
      <c r="A268" s="58" t="s">
        <v>384</v>
      </c>
      <c r="B268" s="82" t="s">
        <v>430</v>
      </c>
      <c r="C268" s="82"/>
      <c r="D268" s="333"/>
      <c r="E268" s="333"/>
      <c r="F268" s="329"/>
      <c r="G268" s="329"/>
      <c r="H268" s="329"/>
      <c r="I268" s="267" t="s">
        <v>537</v>
      </c>
      <c r="J268" s="133"/>
      <c r="K268" s="169">
        <v>8900</v>
      </c>
      <c r="L268" s="169">
        <v>0</v>
      </c>
      <c r="M268" s="169">
        <v>8900</v>
      </c>
      <c r="N268" s="242">
        <f>O268+P268</f>
        <v>-8900</v>
      </c>
      <c r="O268" s="242">
        <v>0</v>
      </c>
      <c r="P268" s="242">
        <f>S268-M268</f>
        <v>-8900</v>
      </c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72"/>
      <c r="AB268" s="172"/>
      <c r="AC268" s="172"/>
      <c r="AD268" s="172"/>
      <c r="AE268" s="172"/>
      <c r="AF268" s="3"/>
    </row>
    <row r="269" spans="1:32" ht="20.25">
      <c r="A269" s="58"/>
      <c r="B269" s="52" t="s">
        <v>32</v>
      </c>
      <c r="C269" s="52"/>
      <c r="D269" s="332"/>
      <c r="E269" s="332"/>
      <c r="F269" s="336"/>
      <c r="G269" s="336"/>
      <c r="H269" s="336"/>
      <c r="I269" s="268"/>
      <c r="J269" s="141"/>
      <c r="K269" s="216"/>
      <c r="L269" s="216"/>
      <c r="M269" s="216"/>
      <c r="N269" s="217"/>
      <c r="O269" s="217"/>
      <c r="P269" s="217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</row>
    <row r="270" spans="1:32" ht="31.5">
      <c r="A270" s="58" t="s">
        <v>385</v>
      </c>
      <c r="B270" s="82" t="s">
        <v>158</v>
      </c>
      <c r="C270" s="82"/>
      <c r="D270" s="333"/>
      <c r="E270" s="333"/>
      <c r="F270" s="329"/>
      <c r="G270" s="329"/>
      <c r="H270" s="329"/>
      <c r="I270" s="267" t="s">
        <v>538</v>
      </c>
      <c r="J270" s="133"/>
      <c r="K270" s="169">
        <v>16250</v>
      </c>
      <c r="L270" s="169">
        <v>0</v>
      </c>
      <c r="M270" s="169">
        <v>16250</v>
      </c>
      <c r="N270" s="169"/>
      <c r="O270" s="169"/>
      <c r="P270" s="169"/>
      <c r="Q270" s="169">
        <f>R270+S270</f>
        <v>16250</v>
      </c>
      <c r="R270" s="169">
        <v>0</v>
      </c>
      <c r="S270" s="169">
        <v>16250</v>
      </c>
      <c r="T270" s="169">
        <v>8000</v>
      </c>
      <c r="U270" s="169">
        <v>0</v>
      </c>
      <c r="V270" s="169">
        <v>8000</v>
      </c>
      <c r="W270" s="242">
        <f>X270+Y270</f>
        <v>8327</v>
      </c>
      <c r="X270" s="242">
        <v>0</v>
      </c>
      <c r="Y270" s="242">
        <f>AB270-V270</f>
        <v>8327</v>
      </c>
      <c r="Z270" s="169">
        <f>AA270+AB270</f>
        <v>16327</v>
      </c>
      <c r="AA270" s="169">
        <v>0</v>
      </c>
      <c r="AB270" s="169">
        <v>16327</v>
      </c>
      <c r="AC270" s="169"/>
      <c r="AD270" s="169"/>
      <c r="AE270" s="169"/>
    </row>
    <row r="271" spans="1:32" ht="81.75" customHeight="1">
      <c r="A271" s="58" t="s">
        <v>386</v>
      </c>
      <c r="B271" s="82" t="s">
        <v>157</v>
      </c>
      <c r="C271" s="82"/>
      <c r="D271" s="333"/>
      <c r="E271" s="333"/>
      <c r="F271" s="329"/>
      <c r="G271" s="329"/>
      <c r="H271" s="329"/>
      <c r="I271" s="267" t="s">
        <v>541</v>
      </c>
      <c r="J271" s="133"/>
      <c r="K271" s="169"/>
      <c r="L271" s="169"/>
      <c r="M271" s="169"/>
      <c r="N271" s="219"/>
      <c r="O271" s="219"/>
      <c r="P271" s="219"/>
      <c r="Q271" s="169"/>
      <c r="R271" s="169"/>
      <c r="S271" s="169"/>
      <c r="T271" s="169">
        <v>5000</v>
      </c>
      <c r="U271" s="169">
        <v>0</v>
      </c>
      <c r="V271" s="169">
        <v>5000</v>
      </c>
      <c r="W271" s="169"/>
      <c r="X271" s="169"/>
      <c r="Y271" s="169"/>
      <c r="Z271" s="169">
        <f>AA271+AB271</f>
        <v>5000</v>
      </c>
      <c r="AA271" s="172">
        <v>0</v>
      </c>
      <c r="AB271" s="172">
        <v>5000</v>
      </c>
      <c r="AC271" s="172">
        <f>AD271+AE271</f>
        <v>10000</v>
      </c>
      <c r="AD271" s="172">
        <v>0</v>
      </c>
      <c r="AE271" s="172">
        <v>10000</v>
      </c>
    </row>
    <row r="272" spans="1:32" ht="20.25">
      <c r="A272" s="58"/>
      <c r="B272" s="52" t="s">
        <v>33</v>
      </c>
      <c r="C272" s="52"/>
      <c r="D272" s="332"/>
      <c r="E272" s="332"/>
      <c r="F272" s="336"/>
      <c r="G272" s="336"/>
      <c r="H272" s="336"/>
      <c r="I272" s="268"/>
      <c r="J272" s="141"/>
      <c r="K272" s="216"/>
      <c r="L272" s="216"/>
      <c r="M272" s="216"/>
      <c r="N272" s="217"/>
      <c r="O272" s="217"/>
      <c r="P272" s="217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3"/>
      <c r="AB272" s="213"/>
      <c r="AC272" s="213"/>
      <c r="AD272" s="213"/>
      <c r="AE272" s="213"/>
    </row>
    <row r="273" spans="1:33" ht="31.5">
      <c r="A273" s="58" t="s">
        <v>387</v>
      </c>
      <c r="B273" s="82" t="s">
        <v>45</v>
      </c>
      <c r="C273" s="82"/>
      <c r="D273" s="333"/>
      <c r="E273" s="333"/>
      <c r="F273" s="329"/>
      <c r="G273" s="329"/>
      <c r="H273" s="329"/>
      <c r="I273" s="267" t="s">
        <v>538</v>
      </c>
      <c r="J273" s="133"/>
      <c r="K273" s="169">
        <v>59050</v>
      </c>
      <c r="L273" s="169">
        <v>0</v>
      </c>
      <c r="M273" s="169">
        <v>59050</v>
      </c>
      <c r="N273" s="242">
        <f>O273+P273</f>
        <v>-23388</v>
      </c>
      <c r="O273" s="242">
        <v>0</v>
      </c>
      <c r="P273" s="242">
        <f>S273-M273</f>
        <v>-23388</v>
      </c>
      <c r="Q273" s="169">
        <f>R273+S273</f>
        <v>35662</v>
      </c>
      <c r="R273" s="169">
        <v>0</v>
      </c>
      <c r="S273" s="169">
        <v>35662</v>
      </c>
      <c r="T273" s="169"/>
      <c r="U273" s="169"/>
      <c r="V273" s="169"/>
      <c r="W273" s="242">
        <f>X273+Y273</f>
        <v>39886</v>
      </c>
      <c r="X273" s="242">
        <v>0</v>
      </c>
      <c r="Y273" s="242">
        <f>AB273-V273</f>
        <v>39886</v>
      </c>
      <c r="Z273" s="169">
        <f>AA273+AB273</f>
        <v>39886</v>
      </c>
      <c r="AA273" s="172">
        <v>0</v>
      </c>
      <c r="AB273" s="172">
        <v>39886</v>
      </c>
      <c r="AC273" s="172"/>
      <c r="AD273" s="172"/>
      <c r="AE273" s="172"/>
    </row>
    <row r="274" spans="1:33" ht="63">
      <c r="A274" s="58" t="s">
        <v>388</v>
      </c>
      <c r="B274" s="82" t="s">
        <v>156</v>
      </c>
      <c r="C274" s="82"/>
      <c r="D274" s="333"/>
      <c r="E274" s="333"/>
      <c r="F274" s="329"/>
      <c r="G274" s="329"/>
      <c r="H274" s="329"/>
      <c r="I274" s="267" t="s">
        <v>541</v>
      </c>
      <c r="J274" s="133"/>
      <c r="K274" s="169"/>
      <c r="L274" s="169"/>
      <c r="M274" s="169"/>
      <c r="N274" s="219"/>
      <c r="O274" s="219"/>
      <c r="P274" s="219"/>
      <c r="Q274" s="169"/>
      <c r="R274" s="169"/>
      <c r="S274" s="169"/>
      <c r="T274" s="169">
        <v>3000</v>
      </c>
      <c r="U274" s="169">
        <v>0</v>
      </c>
      <c r="V274" s="169">
        <v>3000</v>
      </c>
      <c r="W274" s="169"/>
      <c r="X274" s="169"/>
      <c r="Y274" s="169"/>
      <c r="Z274" s="169">
        <f>AA274+AB274</f>
        <v>3000</v>
      </c>
      <c r="AA274" s="172">
        <v>0</v>
      </c>
      <c r="AB274" s="172">
        <v>3000</v>
      </c>
      <c r="AC274" s="172">
        <f>AD274+AE274</f>
        <v>10000</v>
      </c>
      <c r="AD274" s="172">
        <v>0</v>
      </c>
      <c r="AE274" s="172">
        <v>10000</v>
      </c>
    </row>
    <row r="275" spans="1:33" s="15" customFormat="1" ht="141.75" hidden="1">
      <c r="A275" s="79"/>
      <c r="B275" s="83" t="s">
        <v>149</v>
      </c>
      <c r="C275" s="370"/>
      <c r="D275" s="337"/>
      <c r="E275" s="337"/>
      <c r="F275" s="337"/>
      <c r="G275" s="337"/>
      <c r="H275" s="337"/>
      <c r="I275" s="259"/>
      <c r="J275" s="142"/>
      <c r="K275" s="220">
        <f>K277+K278</f>
        <v>103819.5</v>
      </c>
      <c r="L275" s="220">
        <f t="shared" ref="L275:P275" si="96">L277+L278</f>
        <v>102781.3</v>
      </c>
      <c r="M275" s="220">
        <f t="shared" si="96"/>
        <v>1038.2</v>
      </c>
      <c r="N275" s="220">
        <f t="shared" si="96"/>
        <v>0</v>
      </c>
      <c r="O275" s="220">
        <f t="shared" si="96"/>
        <v>0</v>
      </c>
      <c r="P275" s="220">
        <f t="shared" si="96"/>
        <v>0</v>
      </c>
      <c r="Q275" s="220">
        <f>Q277+Q278</f>
        <v>0</v>
      </c>
      <c r="R275" s="220">
        <f t="shared" ref="R275:AE275" si="97">R277+R278</f>
        <v>0</v>
      </c>
      <c r="S275" s="220">
        <f t="shared" si="97"/>
        <v>0</v>
      </c>
      <c r="T275" s="220">
        <f t="shared" si="97"/>
        <v>0</v>
      </c>
      <c r="U275" s="220">
        <f t="shared" si="97"/>
        <v>0</v>
      </c>
      <c r="V275" s="220">
        <f t="shared" si="97"/>
        <v>0</v>
      </c>
      <c r="W275" s="220">
        <f t="shared" si="97"/>
        <v>0</v>
      </c>
      <c r="X275" s="220">
        <f t="shared" si="97"/>
        <v>0</v>
      </c>
      <c r="Y275" s="220">
        <f t="shared" si="97"/>
        <v>0</v>
      </c>
      <c r="Z275" s="220">
        <f t="shared" si="97"/>
        <v>0</v>
      </c>
      <c r="AA275" s="220">
        <f t="shared" si="97"/>
        <v>0</v>
      </c>
      <c r="AB275" s="220">
        <f t="shared" si="97"/>
        <v>0</v>
      </c>
      <c r="AC275" s="220">
        <f t="shared" si="97"/>
        <v>0</v>
      </c>
      <c r="AD275" s="220">
        <f t="shared" si="97"/>
        <v>0</v>
      </c>
      <c r="AE275" s="220">
        <f t="shared" si="97"/>
        <v>0</v>
      </c>
    </row>
    <row r="276" spans="1:33" ht="20.25" hidden="1">
      <c r="A276" s="58"/>
      <c r="B276" s="48" t="s">
        <v>1</v>
      </c>
      <c r="C276" s="369"/>
      <c r="D276" s="334"/>
      <c r="E276" s="334"/>
      <c r="F276" s="334"/>
      <c r="G276" s="334"/>
      <c r="H276" s="334"/>
      <c r="I276" s="269"/>
      <c r="J276" s="139"/>
      <c r="K276" s="169"/>
      <c r="L276" s="169"/>
      <c r="M276" s="169"/>
      <c r="N276" s="214"/>
      <c r="O276" s="214"/>
      <c r="P276" s="214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</row>
    <row r="277" spans="1:33" ht="78.75" hidden="1">
      <c r="A277" s="58" t="s">
        <v>402</v>
      </c>
      <c r="B277" s="49" t="s">
        <v>153</v>
      </c>
      <c r="C277" s="368"/>
      <c r="D277" s="329"/>
      <c r="E277" s="329"/>
      <c r="F277" s="329"/>
      <c r="G277" s="329"/>
      <c r="H277" s="329"/>
      <c r="I277" s="267">
        <v>2023</v>
      </c>
      <c r="J277" s="133"/>
      <c r="K277" s="169">
        <v>93875.199999999997</v>
      </c>
      <c r="L277" s="169">
        <v>92936.5</v>
      </c>
      <c r="M277" s="169">
        <v>938.7</v>
      </c>
      <c r="N277" s="219"/>
      <c r="O277" s="219"/>
      <c r="P277" s="219"/>
      <c r="Q277" s="172"/>
      <c r="R277" s="172"/>
      <c r="S277" s="172"/>
      <c r="T277" s="216"/>
      <c r="U277" s="169"/>
      <c r="V277" s="169"/>
      <c r="W277" s="169"/>
      <c r="X277" s="169"/>
      <c r="Y277" s="169"/>
      <c r="Z277" s="216"/>
      <c r="AA277" s="169"/>
      <c r="AB277" s="169"/>
      <c r="AC277" s="216"/>
      <c r="AD277" s="169"/>
      <c r="AE277" s="169"/>
    </row>
    <row r="278" spans="1:33" ht="47.25" hidden="1">
      <c r="A278" s="58" t="s">
        <v>403</v>
      </c>
      <c r="B278" s="49" t="s">
        <v>154</v>
      </c>
      <c r="C278" s="368"/>
      <c r="D278" s="329"/>
      <c r="E278" s="329"/>
      <c r="F278" s="329"/>
      <c r="G278" s="329"/>
      <c r="H278" s="329"/>
      <c r="I278" s="267">
        <v>2023</v>
      </c>
      <c r="J278" s="133"/>
      <c r="K278" s="169">
        <v>9944.2999999999993</v>
      </c>
      <c r="L278" s="169">
        <v>9844.7999999999993</v>
      </c>
      <c r="M278" s="169">
        <v>99.5</v>
      </c>
      <c r="N278" s="219"/>
      <c r="O278" s="219"/>
      <c r="P278" s="219"/>
      <c r="Q278" s="172"/>
      <c r="R278" s="172"/>
      <c r="S278" s="172"/>
      <c r="T278" s="216"/>
      <c r="U278" s="169"/>
      <c r="V278" s="169"/>
      <c r="W278" s="169"/>
      <c r="X278" s="169"/>
      <c r="Y278" s="169"/>
      <c r="Z278" s="216"/>
      <c r="AA278" s="169"/>
      <c r="AB278" s="169"/>
      <c r="AC278" s="216"/>
      <c r="AD278" s="169"/>
      <c r="AE278" s="169"/>
    </row>
    <row r="279" spans="1:33" s="15" customFormat="1" ht="63">
      <c r="A279" s="79"/>
      <c r="B279" s="83" t="s">
        <v>41</v>
      </c>
      <c r="C279" s="83"/>
      <c r="D279" s="337" t="s">
        <v>596</v>
      </c>
      <c r="E279" s="337" t="s">
        <v>586</v>
      </c>
      <c r="F279" s="337" t="s">
        <v>576</v>
      </c>
      <c r="G279" s="337" t="s">
        <v>598</v>
      </c>
      <c r="H279" s="337" t="s">
        <v>564</v>
      </c>
      <c r="I279" s="259"/>
      <c r="J279" s="142"/>
      <c r="K279" s="220">
        <f>K281+K283+K284+K286+K287</f>
        <v>100000</v>
      </c>
      <c r="L279" s="220">
        <f t="shared" ref="L279:AE279" si="98">L281+L283+L284+L286+L287</f>
        <v>0</v>
      </c>
      <c r="M279" s="220">
        <f t="shared" si="98"/>
        <v>100000</v>
      </c>
      <c r="N279" s="220">
        <f t="shared" si="98"/>
        <v>0</v>
      </c>
      <c r="O279" s="220">
        <f t="shared" si="98"/>
        <v>0</v>
      </c>
      <c r="P279" s="220">
        <f t="shared" si="98"/>
        <v>0</v>
      </c>
      <c r="Q279" s="220">
        <f t="shared" si="98"/>
        <v>100000</v>
      </c>
      <c r="R279" s="220">
        <f t="shared" si="98"/>
        <v>0</v>
      </c>
      <c r="S279" s="220">
        <f t="shared" si="98"/>
        <v>100000</v>
      </c>
      <c r="T279" s="220">
        <f t="shared" si="98"/>
        <v>100000</v>
      </c>
      <c r="U279" s="220">
        <f t="shared" si="98"/>
        <v>0</v>
      </c>
      <c r="V279" s="220">
        <f t="shared" si="98"/>
        <v>100000</v>
      </c>
      <c r="W279" s="220">
        <f t="shared" si="98"/>
        <v>0</v>
      </c>
      <c r="X279" s="220">
        <f t="shared" si="98"/>
        <v>0</v>
      </c>
      <c r="Y279" s="220">
        <f t="shared" si="98"/>
        <v>0</v>
      </c>
      <c r="Z279" s="220">
        <f t="shared" si="98"/>
        <v>100000</v>
      </c>
      <c r="AA279" s="220">
        <f t="shared" si="98"/>
        <v>0</v>
      </c>
      <c r="AB279" s="220">
        <f t="shared" si="98"/>
        <v>100000</v>
      </c>
      <c r="AC279" s="220">
        <f t="shared" si="98"/>
        <v>100000</v>
      </c>
      <c r="AD279" s="220">
        <f t="shared" si="98"/>
        <v>0</v>
      </c>
      <c r="AE279" s="220">
        <f t="shared" si="98"/>
        <v>100000</v>
      </c>
    </row>
    <row r="280" spans="1:33" s="3" customFormat="1" ht="20.25">
      <c r="A280" s="59"/>
      <c r="B280" s="52" t="s">
        <v>129</v>
      </c>
      <c r="C280" s="52"/>
      <c r="D280" s="332"/>
      <c r="E280" s="332"/>
      <c r="F280" s="332"/>
      <c r="G280" s="332"/>
      <c r="H280" s="332"/>
      <c r="I280" s="268"/>
      <c r="J280" s="137"/>
      <c r="K280" s="213"/>
      <c r="L280" s="213"/>
      <c r="M280" s="213"/>
      <c r="N280" s="221"/>
      <c r="O280" s="221"/>
      <c r="P280" s="221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</row>
    <row r="281" spans="1:33" ht="47.25">
      <c r="A281" s="58" t="s">
        <v>389</v>
      </c>
      <c r="B281" s="82" t="s">
        <v>34</v>
      </c>
      <c r="C281" s="82"/>
      <c r="D281" s="333"/>
      <c r="E281" s="333"/>
      <c r="F281" s="333"/>
      <c r="G281" s="333"/>
      <c r="H281" s="329"/>
      <c r="I281" s="267" t="s">
        <v>538</v>
      </c>
      <c r="J281" s="133"/>
      <c r="K281" s="169">
        <v>32504.7</v>
      </c>
      <c r="L281" s="169">
        <v>0</v>
      </c>
      <c r="M281" s="169">
        <v>32504.7</v>
      </c>
      <c r="N281" s="242">
        <f>O281+P281</f>
        <v>-12939.400000000001</v>
      </c>
      <c r="O281" s="242">
        <v>0</v>
      </c>
      <c r="P281" s="242">
        <f>S281-M281</f>
        <v>-12939.400000000001</v>
      </c>
      <c r="Q281" s="169">
        <f>R281+S281</f>
        <v>19565.3</v>
      </c>
      <c r="R281" s="169">
        <v>0</v>
      </c>
      <c r="S281" s="169">
        <v>19565.3</v>
      </c>
      <c r="T281" s="169">
        <v>32504.7</v>
      </c>
      <c r="U281" s="169">
        <v>0</v>
      </c>
      <c r="V281" s="169">
        <v>32504.7</v>
      </c>
      <c r="W281" s="242">
        <f>X281+Y281</f>
        <v>-12939.400000000001</v>
      </c>
      <c r="X281" s="242">
        <v>0</v>
      </c>
      <c r="Y281" s="242">
        <f>AB281-V281</f>
        <v>-12939.400000000001</v>
      </c>
      <c r="Z281" s="169">
        <f>AA281+AB281</f>
        <v>19565.3</v>
      </c>
      <c r="AA281" s="169">
        <v>0</v>
      </c>
      <c r="AB281" s="172">
        <v>19565.3</v>
      </c>
      <c r="AC281" s="172">
        <f>AD281+AE281</f>
        <v>19565.3</v>
      </c>
      <c r="AD281" s="172">
        <v>0</v>
      </c>
      <c r="AE281" s="172">
        <v>19565.3</v>
      </c>
      <c r="AF281" s="3"/>
      <c r="AG281" s="3"/>
    </row>
    <row r="282" spans="1:33" ht="20.25">
      <c r="A282" s="58"/>
      <c r="B282" s="52" t="s">
        <v>35</v>
      </c>
      <c r="C282" s="52"/>
      <c r="D282" s="332"/>
      <c r="E282" s="332"/>
      <c r="F282" s="332"/>
      <c r="G282" s="332"/>
      <c r="H282" s="336"/>
      <c r="I282" s="268"/>
      <c r="J282" s="141"/>
      <c r="K282" s="216"/>
      <c r="L282" s="216"/>
      <c r="M282" s="216"/>
      <c r="N282" s="249"/>
      <c r="O282" s="249"/>
      <c r="P282" s="249"/>
      <c r="Q282" s="216"/>
      <c r="R282" s="216"/>
      <c r="S282" s="216"/>
      <c r="T282" s="216"/>
      <c r="U282" s="216"/>
      <c r="V282" s="216"/>
      <c r="W282" s="244"/>
      <c r="X282" s="244"/>
      <c r="Y282" s="244"/>
      <c r="Z282" s="216"/>
      <c r="AA282" s="216"/>
      <c r="AB282" s="213"/>
      <c r="AC282" s="213"/>
      <c r="AD282" s="213"/>
      <c r="AE282" s="213"/>
      <c r="AF282" s="3"/>
      <c r="AG282" s="3"/>
    </row>
    <row r="283" spans="1:33" ht="31.5">
      <c r="A283" s="58" t="s">
        <v>390</v>
      </c>
      <c r="B283" s="82" t="s">
        <v>130</v>
      </c>
      <c r="C283" s="82"/>
      <c r="D283" s="333"/>
      <c r="E283" s="333"/>
      <c r="F283" s="333"/>
      <c r="G283" s="333"/>
      <c r="H283" s="329"/>
      <c r="I283" s="267" t="s">
        <v>535</v>
      </c>
      <c r="J283" s="133"/>
      <c r="K283" s="169">
        <v>25470</v>
      </c>
      <c r="L283" s="169">
        <v>0</v>
      </c>
      <c r="M283" s="169">
        <v>25470</v>
      </c>
      <c r="N283" s="242">
        <f>O283+P283</f>
        <v>19740.400000000001</v>
      </c>
      <c r="O283" s="242">
        <v>0</v>
      </c>
      <c r="P283" s="242">
        <f>S283-M283</f>
        <v>19740.400000000001</v>
      </c>
      <c r="Q283" s="169">
        <f>R283+S283</f>
        <v>45210.400000000001</v>
      </c>
      <c r="R283" s="169">
        <v>0</v>
      </c>
      <c r="S283" s="169">
        <v>45210.400000000001</v>
      </c>
      <c r="T283" s="169"/>
      <c r="U283" s="169"/>
      <c r="V283" s="169"/>
      <c r="W283" s="242">
        <f>X283+Y283</f>
        <v>34321.199999999997</v>
      </c>
      <c r="X283" s="242">
        <v>0</v>
      </c>
      <c r="Y283" s="242">
        <f>AB283-V283</f>
        <v>34321.199999999997</v>
      </c>
      <c r="Z283" s="169">
        <f>AA283+AB283</f>
        <v>34321.199999999997</v>
      </c>
      <c r="AA283" s="169">
        <v>0</v>
      </c>
      <c r="AB283" s="172">
        <v>34321.199999999997</v>
      </c>
      <c r="AC283" s="172"/>
      <c r="AD283" s="172"/>
      <c r="AE283" s="172"/>
      <c r="AF283" s="3"/>
      <c r="AG283" s="3"/>
    </row>
    <row r="284" spans="1:33" ht="31.5">
      <c r="A284" s="58" t="s">
        <v>391</v>
      </c>
      <c r="B284" s="82" t="s">
        <v>131</v>
      </c>
      <c r="C284" s="82"/>
      <c r="D284" s="333"/>
      <c r="E284" s="333"/>
      <c r="F284" s="333"/>
      <c r="G284" s="333"/>
      <c r="H284" s="329"/>
      <c r="I284" s="267" t="s">
        <v>537</v>
      </c>
      <c r="J284" s="133"/>
      <c r="K284" s="169">
        <v>10889.2</v>
      </c>
      <c r="L284" s="169">
        <v>0</v>
      </c>
      <c r="M284" s="169">
        <v>10889.2</v>
      </c>
      <c r="N284" s="242">
        <f>O284+P284</f>
        <v>-10889.2</v>
      </c>
      <c r="O284" s="242">
        <v>0</v>
      </c>
      <c r="P284" s="242">
        <f>S284-M284</f>
        <v>-10889.2</v>
      </c>
      <c r="Q284" s="169"/>
      <c r="R284" s="169"/>
      <c r="S284" s="169"/>
      <c r="T284" s="169">
        <v>36359.199999999997</v>
      </c>
      <c r="U284" s="169">
        <v>0</v>
      </c>
      <c r="V284" s="169">
        <v>36359.199999999997</v>
      </c>
      <c r="W284" s="242">
        <f>X284+Y284</f>
        <v>-25469.999999999996</v>
      </c>
      <c r="X284" s="242">
        <v>0</v>
      </c>
      <c r="Y284" s="242">
        <f>AB284-V284</f>
        <v>-25469.999999999996</v>
      </c>
      <c r="Z284" s="169">
        <f>AA284+AB284</f>
        <v>10889.2</v>
      </c>
      <c r="AA284" s="169">
        <v>0</v>
      </c>
      <c r="AB284" s="172">
        <v>10889.2</v>
      </c>
      <c r="AC284" s="172">
        <f>AD284+AE284</f>
        <v>45210.400000000001</v>
      </c>
      <c r="AD284" s="172">
        <v>0</v>
      </c>
      <c r="AE284" s="172">
        <v>45210.400000000001</v>
      </c>
      <c r="AF284" s="3"/>
      <c r="AG284" s="3"/>
    </row>
    <row r="285" spans="1:33" ht="20.25">
      <c r="A285" s="58"/>
      <c r="B285" s="52" t="s">
        <v>36</v>
      </c>
      <c r="C285" s="52"/>
      <c r="D285" s="332"/>
      <c r="E285" s="332"/>
      <c r="F285" s="332"/>
      <c r="G285" s="332"/>
      <c r="H285" s="336"/>
      <c r="I285" s="268"/>
      <c r="J285" s="141"/>
      <c r="K285" s="216"/>
      <c r="L285" s="216"/>
      <c r="M285" s="216"/>
      <c r="N285" s="249"/>
      <c r="O285" s="249"/>
      <c r="P285" s="249"/>
      <c r="Q285" s="216"/>
      <c r="R285" s="216"/>
      <c r="S285" s="216"/>
      <c r="T285" s="216"/>
      <c r="U285" s="216"/>
      <c r="V285" s="216"/>
      <c r="W285" s="244"/>
      <c r="X285" s="244"/>
      <c r="Y285" s="244"/>
      <c r="Z285" s="216"/>
      <c r="AA285" s="216"/>
      <c r="AB285" s="213"/>
      <c r="AC285" s="213"/>
      <c r="AD285" s="213"/>
      <c r="AE285" s="213"/>
      <c r="AF285" s="3"/>
      <c r="AG285" s="3"/>
    </row>
    <row r="286" spans="1:33" ht="48" customHeight="1">
      <c r="A286" s="58" t="s">
        <v>392</v>
      </c>
      <c r="B286" s="82" t="s">
        <v>132</v>
      </c>
      <c r="C286" s="82"/>
      <c r="D286" s="333"/>
      <c r="E286" s="333"/>
      <c r="F286" s="333"/>
      <c r="G286" s="333"/>
      <c r="H286" s="329"/>
      <c r="I286" s="267" t="s">
        <v>534</v>
      </c>
      <c r="J286" s="133"/>
      <c r="K286" s="169">
        <v>10375.1</v>
      </c>
      <c r="L286" s="169">
        <v>0</v>
      </c>
      <c r="M286" s="169">
        <v>10375.1</v>
      </c>
      <c r="N286" s="242">
        <f>O286+P286</f>
        <v>-661.10000000000036</v>
      </c>
      <c r="O286" s="242">
        <v>0</v>
      </c>
      <c r="P286" s="242">
        <f>S286-M286</f>
        <v>-661.10000000000036</v>
      </c>
      <c r="Q286" s="169">
        <f>R286+S286</f>
        <v>9714</v>
      </c>
      <c r="R286" s="169">
        <v>0</v>
      </c>
      <c r="S286" s="169">
        <v>9714</v>
      </c>
      <c r="T286" s="169"/>
      <c r="U286" s="169"/>
      <c r="V286" s="169"/>
      <c r="W286" s="242">
        <f>X286+Y286</f>
        <v>10375</v>
      </c>
      <c r="X286" s="242">
        <v>0</v>
      </c>
      <c r="Y286" s="242">
        <f>AB286-V286</f>
        <v>10375</v>
      </c>
      <c r="Z286" s="169">
        <f>AA286+AB286</f>
        <v>10375</v>
      </c>
      <c r="AA286" s="169">
        <v>0</v>
      </c>
      <c r="AB286" s="172">
        <v>10375</v>
      </c>
      <c r="AC286" s="172"/>
      <c r="AD286" s="172"/>
      <c r="AE286" s="172"/>
      <c r="AF286" s="3"/>
      <c r="AG286" s="3"/>
    </row>
    <row r="287" spans="1:33" ht="31.5">
      <c r="A287" s="58" t="s">
        <v>393</v>
      </c>
      <c r="B287" s="49" t="s">
        <v>133</v>
      </c>
      <c r="C287" s="82"/>
      <c r="D287" s="329"/>
      <c r="E287" s="329"/>
      <c r="F287" s="329"/>
      <c r="G287" s="329"/>
      <c r="H287" s="329"/>
      <c r="I287" s="267" t="s">
        <v>538</v>
      </c>
      <c r="J287" s="133"/>
      <c r="K287" s="169">
        <v>20761</v>
      </c>
      <c r="L287" s="169">
        <v>0</v>
      </c>
      <c r="M287" s="169">
        <v>20761</v>
      </c>
      <c r="N287" s="169">
        <f>O287+P287</f>
        <v>4749.2999999999993</v>
      </c>
      <c r="O287" s="169">
        <v>0</v>
      </c>
      <c r="P287" s="169">
        <f>S287-M287</f>
        <v>4749.2999999999993</v>
      </c>
      <c r="Q287" s="169">
        <f>R287+S287</f>
        <v>25510.3</v>
      </c>
      <c r="R287" s="169">
        <v>0</v>
      </c>
      <c r="S287" s="169">
        <v>25510.3</v>
      </c>
      <c r="T287" s="169">
        <v>31136.1</v>
      </c>
      <c r="U287" s="169">
        <v>0</v>
      </c>
      <c r="V287" s="169">
        <v>31136.1</v>
      </c>
      <c r="W287" s="242">
        <f>X287+Y287</f>
        <v>-6286.7999999999993</v>
      </c>
      <c r="X287" s="242">
        <v>0</v>
      </c>
      <c r="Y287" s="242">
        <f>AB287-V287</f>
        <v>-6286.7999999999993</v>
      </c>
      <c r="Z287" s="169">
        <f>AA287+AB287</f>
        <v>24849.3</v>
      </c>
      <c r="AA287" s="169">
        <v>0</v>
      </c>
      <c r="AB287" s="172">
        <v>24849.3</v>
      </c>
      <c r="AC287" s="172">
        <f>AD287+AE287</f>
        <v>35224.300000000003</v>
      </c>
      <c r="AD287" s="172">
        <v>0</v>
      </c>
      <c r="AE287" s="172">
        <v>35224.300000000003</v>
      </c>
      <c r="AF287" s="3"/>
      <c r="AG287" s="3"/>
    </row>
    <row r="288" spans="1:33" ht="47.25">
      <c r="A288" s="93"/>
      <c r="B288" s="109" t="s">
        <v>447</v>
      </c>
      <c r="C288" s="109"/>
      <c r="D288" s="312"/>
      <c r="E288" s="312"/>
      <c r="F288" s="312"/>
      <c r="G288" s="312"/>
      <c r="H288" s="312"/>
      <c r="I288" s="288"/>
      <c r="J288" s="143"/>
      <c r="K288" s="222"/>
      <c r="L288" s="222"/>
      <c r="M288" s="222"/>
      <c r="N288" s="223"/>
      <c r="O288" s="223"/>
      <c r="P288" s="223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</row>
    <row r="289" spans="1:32" ht="31.5">
      <c r="A289" s="95"/>
      <c r="B289" s="110" t="s">
        <v>448</v>
      </c>
      <c r="C289" s="110"/>
      <c r="D289" s="313"/>
      <c r="E289" s="313"/>
      <c r="F289" s="313"/>
      <c r="G289" s="313"/>
      <c r="H289" s="313"/>
      <c r="I289" s="291"/>
      <c r="J289" s="144"/>
      <c r="K289" s="224"/>
      <c r="L289" s="224"/>
      <c r="M289" s="224"/>
      <c r="N289" s="225"/>
      <c r="O289" s="225"/>
      <c r="P289" s="225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  <c r="AC289" s="224"/>
      <c r="AD289" s="224"/>
      <c r="AE289" s="224"/>
    </row>
    <row r="290" spans="1:32" s="15" customFormat="1" ht="78.75">
      <c r="A290" s="79"/>
      <c r="B290" s="83" t="s">
        <v>147</v>
      </c>
      <c r="C290" s="83"/>
      <c r="D290" s="337" t="s">
        <v>596</v>
      </c>
      <c r="E290" s="337" t="s">
        <v>586</v>
      </c>
      <c r="F290" s="337" t="s">
        <v>576</v>
      </c>
      <c r="G290" s="337" t="s">
        <v>599</v>
      </c>
      <c r="H290" s="337" t="s">
        <v>564</v>
      </c>
      <c r="I290" s="259"/>
      <c r="J290" s="142"/>
      <c r="K290" s="220">
        <f t="shared" ref="K290:AE290" si="99">K291+K292</f>
        <v>358005.2</v>
      </c>
      <c r="L290" s="220">
        <f t="shared" si="99"/>
        <v>0</v>
      </c>
      <c r="M290" s="220">
        <f t="shared" si="99"/>
        <v>358005.2</v>
      </c>
      <c r="N290" s="220">
        <f t="shared" si="99"/>
        <v>0</v>
      </c>
      <c r="O290" s="220">
        <f t="shared" si="99"/>
        <v>0</v>
      </c>
      <c r="P290" s="220">
        <f t="shared" si="99"/>
        <v>0</v>
      </c>
      <c r="Q290" s="220">
        <f t="shared" si="99"/>
        <v>358005.2</v>
      </c>
      <c r="R290" s="220">
        <f t="shared" si="99"/>
        <v>0</v>
      </c>
      <c r="S290" s="220">
        <f t="shared" si="99"/>
        <v>358005.2</v>
      </c>
      <c r="T290" s="220">
        <f t="shared" si="99"/>
        <v>358005.2</v>
      </c>
      <c r="U290" s="220">
        <f t="shared" si="99"/>
        <v>0</v>
      </c>
      <c r="V290" s="220">
        <f t="shared" si="99"/>
        <v>358005.2</v>
      </c>
      <c r="W290" s="220">
        <f t="shared" si="99"/>
        <v>0</v>
      </c>
      <c r="X290" s="220">
        <f t="shared" si="99"/>
        <v>0</v>
      </c>
      <c r="Y290" s="220">
        <f t="shared" si="99"/>
        <v>0</v>
      </c>
      <c r="Z290" s="220">
        <f t="shared" si="99"/>
        <v>358005.2</v>
      </c>
      <c r="AA290" s="220">
        <f t="shared" si="99"/>
        <v>0</v>
      </c>
      <c r="AB290" s="220">
        <f t="shared" si="99"/>
        <v>358005.2</v>
      </c>
      <c r="AC290" s="220">
        <f t="shared" si="99"/>
        <v>358005.2</v>
      </c>
      <c r="AD290" s="220">
        <f t="shared" si="99"/>
        <v>0</v>
      </c>
      <c r="AE290" s="220">
        <f t="shared" si="99"/>
        <v>358005.2</v>
      </c>
      <c r="AF290" s="281"/>
    </row>
    <row r="291" spans="1:32" ht="47.25">
      <c r="A291" s="58" t="s">
        <v>394</v>
      </c>
      <c r="B291" s="82" t="s">
        <v>46</v>
      </c>
      <c r="C291" s="82" t="s">
        <v>623</v>
      </c>
      <c r="D291" s="333"/>
      <c r="E291" s="333"/>
      <c r="F291" s="333"/>
      <c r="G291" s="329"/>
      <c r="H291" s="329"/>
      <c r="I291" s="267" t="s">
        <v>534</v>
      </c>
      <c r="J291" s="133"/>
      <c r="K291" s="169">
        <v>25000</v>
      </c>
      <c r="L291" s="169">
        <v>0</v>
      </c>
      <c r="M291" s="169">
        <v>25000</v>
      </c>
      <c r="N291" s="219"/>
      <c r="O291" s="219"/>
      <c r="P291" s="219"/>
      <c r="Q291" s="169">
        <v>25000</v>
      </c>
      <c r="R291" s="169">
        <v>0</v>
      </c>
      <c r="S291" s="169">
        <v>25000</v>
      </c>
      <c r="T291" s="169">
        <v>25000</v>
      </c>
      <c r="U291" s="169">
        <v>0</v>
      </c>
      <c r="V291" s="169">
        <v>25000</v>
      </c>
      <c r="W291" s="169"/>
      <c r="X291" s="169"/>
      <c r="Y291" s="169"/>
      <c r="Z291" s="169">
        <v>25000</v>
      </c>
      <c r="AA291" s="169">
        <v>0</v>
      </c>
      <c r="AB291" s="169">
        <v>25000</v>
      </c>
      <c r="AC291" s="169">
        <v>25000</v>
      </c>
      <c r="AD291" s="169">
        <v>0</v>
      </c>
      <c r="AE291" s="169">
        <v>25000</v>
      </c>
    </row>
    <row r="292" spans="1:32" ht="47.25">
      <c r="A292" s="58" t="s">
        <v>395</v>
      </c>
      <c r="B292" s="82" t="s">
        <v>47</v>
      </c>
      <c r="C292" s="82" t="s">
        <v>623</v>
      </c>
      <c r="D292" s="333"/>
      <c r="E292" s="333"/>
      <c r="F292" s="333"/>
      <c r="G292" s="329"/>
      <c r="H292" s="329"/>
      <c r="I292" s="267" t="s">
        <v>538</v>
      </c>
      <c r="J292" s="133"/>
      <c r="K292" s="169">
        <v>333005.2</v>
      </c>
      <c r="L292" s="169">
        <v>0</v>
      </c>
      <c r="M292" s="169">
        <v>333005.2</v>
      </c>
      <c r="N292" s="219"/>
      <c r="O292" s="219"/>
      <c r="P292" s="219"/>
      <c r="Q292" s="169">
        <v>333005.2</v>
      </c>
      <c r="R292" s="169">
        <v>0</v>
      </c>
      <c r="S292" s="169">
        <v>333005.2</v>
      </c>
      <c r="T292" s="169">
        <v>333005.2</v>
      </c>
      <c r="U292" s="169">
        <v>0</v>
      </c>
      <c r="V292" s="169">
        <v>333005.2</v>
      </c>
      <c r="W292" s="169"/>
      <c r="X292" s="169"/>
      <c r="Y292" s="169"/>
      <c r="Z292" s="169">
        <v>333005.2</v>
      </c>
      <c r="AA292" s="169">
        <v>0</v>
      </c>
      <c r="AB292" s="169">
        <v>333005.2</v>
      </c>
      <c r="AC292" s="169">
        <v>333005.2</v>
      </c>
      <c r="AD292" s="169">
        <v>0</v>
      </c>
      <c r="AE292" s="169">
        <v>333005.2</v>
      </c>
    </row>
    <row r="293" spans="1:32" s="15" customFormat="1" ht="79.5" customHeight="1">
      <c r="A293" s="79" t="s">
        <v>396</v>
      </c>
      <c r="B293" s="83" t="s">
        <v>43</v>
      </c>
      <c r="C293" s="83"/>
      <c r="D293" s="337" t="s">
        <v>596</v>
      </c>
      <c r="E293" s="337" t="s">
        <v>586</v>
      </c>
      <c r="F293" s="337" t="s">
        <v>576</v>
      </c>
      <c r="G293" s="337" t="s">
        <v>600</v>
      </c>
      <c r="H293" s="337" t="s">
        <v>567</v>
      </c>
      <c r="I293" s="259"/>
      <c r="J293" s="142"/>
      <c r="K293" s="220">
        <v>40000</v>
      </c>
      <c r="L293" s="220">
        <v>0</v>
      </c>
      <c r="M293" s="220">
        <v>40000</v>
      </c>
      <c r="N293" s="220">
        <v>0</v>
      </c>
      <c r="O293" s="220">
        <v>0</v>
      </c>
      <c r="P293" s="220">
        <v>0</v>
      </c>
      <c r="Q293" s="220">
        <f>Q294+50</f>
        <v>40000</v>
      </c>
      <c r="R293" s="220">
        <v>0</v>
      </c>
      <c r="S293" s="220">
        <f>S294+50</f>
        <v>40000</v>
      </c>
      <c r="T293" s="220">
        <v>40000</v>
      </c>
      <c r="U293" s="220">
        <v>0</v>
      </c>
      <c r="V293" s="220">
        <v>40000</v>
      </c>
      <c r="W293" s="220">
        <v>0</v>
      </c>
      <c r="X293" s="220">
        <v>0</v>
      </c>
      <c r="Y293" s="220">
        <v>0</v>
      </c>
      <c r="Z293" s="220">
        <f>Z294+50</f>
        <v>40000</v>
      </c>
      <c r="AA293" s="220">
        <v>0</v>
      </c>
      <c r="AB293" s="220">
        <f>AB294+50</f>
        <v>40000</v>
      </c>
      <c r="AC293" s="220">
        <f>AC294+50</f>
        <v>40000</v>
      </c>
      <c r="AD293" s="220">
        <v>0</v>
      </c>
      <c r="AE293" s="220">
        <f>AE294+50</f>
        <v>40000</v>
      </c>
    </row>
    <row r="294" spans="1:32" ht="31.5">
      <c r="A294" s="58"/>
      <c r="B294" s="53" t="s">
        <v>42</v>
      </c>
      <c r="C294" s="386"/>
      <c r="D294" s="338"/>
      <c r="E294" s="338"/>
      <c r="F294" s="338"/>
      <c r="G294" s="338"/>
      <c r="H294" s="338"/>
      <c r="I294" s="270"/>
      <c r="J294" s="145"/>
      <c r="K294" s="181">
        <v>39950</v>
      </c>
      <c r="L294" s="181">
        <v>0</v>
      </c>
      <c r="M294" s="181">
        <v>39950</v>
      </c>
      <c r="N294" s="226"/>
      <c r="O294" s="226"/>
      <c r="P294" s="226"/>
      <c r="Q294" s="181">
        <v>39950</v>
      </c>
      <c r="R294" s="181">
        <v>0</v>
      </c>
      <c r="S294" s="181">
        <v>39950</v>
      </c>
      <c r="T294" s="181">
        <v>39950</v>
      </c>
      <c r="U294" s="181">
        <v>0</v>
      </c>
      <c r="V294" s="181">
        <v>39950</v>
      </c>
      <c r="W294" s="181"/>
      <c r="X294" s="181"/>
      <c r="Y294" s="181"/>
      <c r="Z294" s="181">
        <v>39950</v>
      </c>
      <c r="AA294" s="181">
        <v>0</v>
      </c>
      <c r="AB294" s="181">
        <v>39950</v>
      </c>
      <c r="AC294" s="181">
        <v>39950</v>
      </c>
      <c r="AD294" s="181">
        <v>0</v>
      </c>
      <c r="AE294" s="181">
        <v>39950</v>
      </c>
    </row>
    <row r="295" spans="1:32" s="15" customFormat="1" ht="94.5">
      <c r="A295" s="79"/>
      <c r="B295" s="83" t="s">
        <v>146</v>
      </c>
      <c r="C295" s="83"/>
      <c r="D295" s="337" t="s">
        <v>596</v>
      </c>
      <c r="E295" s="337" t="s">
        <v>586</v>
      </c>
      <c r="F295" s="337" t="s">
        <v>576</v>
      </c>
      <c r="G295" s="337" t="s">
        <v>601</v>
      </c>
      <c r="H295" s="337" t="s">
        <v>567</v>
      </c>
      <c r="I295" s="259"/>
      <c r="J295" s="142"/>
      <c r="K295" s="220">
        <f t="shared" ref="K295:Y295" si="100">K296+K297+K298+K299+K300+K301+K302+K303+K304+K305+K306+K307</f>
        <v>351990.4</v>
      </c>
      <c r="L295" s="220">
        <f t="shared" si="100"/>
        <v>0</v>
      </c>
      <c r="M295" s="220">
        <f t="shared" si="100"/>
        <v>351990.4</v>
      </c>
      <c r="N295" s="220">
        <f t="shared" si="100"/>
        <v>0</v>
      </c>
      <c r="O295" s="220">
        <f t="shared" si="100"/>
        <v>0</v>
      </c>
      <c r="P295" s="220">
        <f t="shared" si="100"/>
        <v>0</v>
      </c>
      <c r="Q295" s="220">
        <f>SUM(Q296:Q307)</f>
        <v>351990.4</v>
      </c>
      <c r="R295" s="220">
        <f>SUM(R296:R307)</f>
        <v>0</v>
      </c>
      <c r="S295" s="220">
        <f>SUM(S296:S307)</f>
        <v>351990.4</v>
      </c>
      <c r="T295" s="220">
        <f t="shared" si="100"/>
        <v>261162.6</v>
      </c>
      <c r="U295" s="220">
        <f t="shared" si="100"/>
        <v>0</v>
      </c>
      <c r="V295" s="220">
        <f t="shared" si="100"/>
        <v>261162.6</v>
      </c>
      <c r="W295" s="220">
        <f t="shared" si="100"/>
        <v>0</v>
      </c>
      <c r="X295" s="220">
        <f t="shared" si="100"/>
        <v>0</v>
      </c>
      <c r="Y295" s="220">
        <f t="shared" si="100"/>
        <v>0</v>
      </c>
      <c r="Z295" s="220">
        <f t="shared" ref="Z295:AE295" si="101">SUM(Z296:Z307)</f>
        <v>261162.6</v>
      </c>
      <c r="AA295" s="220">
        <f t="shared" si="101"/>
        <v>0</v>
      </c>
      <c r="AB295" s="220">
        <f t="shared" si="101"/>
        <v>261162.6</v>
      </c>
      <c r="AC295" s="220">
        <f t="shared" si="101"/>
        <v>261162.6</v>
      </c>
      <c r="AD295" s="220">
        <f t="shared" si="101"/>
        <v>0</v>
      </c>
      <c r="AE295" s="220">
        <f t="shared" si="101"/>
        <v>261162.6</v>
      </c>
    </row>
    <row r="296" spans="1:32" ht="63">
      <c r="A296" s="58" t="s">
        <v>397</v>
      </c>
      <c r="B296" s="385" t="s">
        <v>134</v>
      </c>
      <c r="C296" s="82" t="s">
        <v>623</v>
      </c>
      <c r="D296" s="283"/>
      <c r="E296" s="283"/>
      <c r="F296" s="283"/>
      <c r="G296" s="283"/>
      <c r="H296" s="283"/>
      <c r="I296" s="89" t="s">
        <v>539</v>
      </c>
      <c r="J296" s="87"/>
      <c r="K296" s="169">
        <v>14600</v>
      </c>
      <c r="L296" s="169">
        <v>0</v>
      </c>
      <c r="M296" s="169">
        <v>14600</v>
      </c>
      <c r="N296" s="192"/>
      <c r="O296" s="192"/>
      <c r="P296" s="192"/>
      <c r="Q296" s="169">
        <v>14600</v>
      </c>
      <c r="R296" s="169">
        <v>0</v>
      </c>
      <c r="S296" s="169">
        <v>14600</v>
      </c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</row>
    <row r="297" spans="1:32" ht="110.25">
      <c r="A297" s="58" t="s">
        <v>398</v>
      </c>
      <c r="B297" s="295" t="s">
        <v>135</v>
      </c>
      <c r="C297" s="82" t="s">
        <v>623</v>
      </c>
      <c r="D297" s="383"/>
      <c r="E297" s="383"/>
      <c r="F297" s="383"/>
      <c r="G297" s="383"/>
      <c r="H297" s="383"/>
      <c r="I297" s="89">
        <v>2023</v>
      </c>
      <c r="J297" s="88"/>
      <c r="K297" s="169">
        <v>5000</v>
      </c>
      <c r="L297" s="169">
        <v>0</v>
      </c>
      <c r="M297" s="169">
        <v>5000</v>
      </c>
      <c r="N297" s="210"/>
      <c r="O297" s="210"/>
      <c r="P297" s="210"/>
      <c r="Q297" s="169">
        <v>5000</v>
      </c>
      <c r="R297" s="169">
        <v>0</v>
      </c>
      <c r="S297" s="169">
        <v>5000</v>
      </c>
      <c r="T297" s="169">
        <v>8279</v>
      </c>
      <c r="U297" s="169">
        <v>0</v>
      </c>
      <c r="V297" s="169">
        <v>8279</v>
      </c>
      <c r="W297" s="242">
        <f>X297+Y297</f>
        <v>-8279</v>
      </c>
      <c r="X297" s="242">
        <v>0</v>
      </c>
      <c r="Y297" s="242">
        <f>AB297-V297</f>
        <v>-8279</v>
      </c>
      <c r="Z297" s="169"/>
      <c r="AA297" s="169"/>
      <c r="AB297" s="169"/>
      <c r="AC297" s="169"/>
      <c r="AD297" s="169"/>
      <c r="AE297" s="169"/>
    </row>
    <row r="298" spans="1:32" ht="189" customHeight="1">
      <c r="A298" s="58" t="s">
        <v>399</v>
      </c>
      <c r="B298" s="295" t="s">
        <v>152</v>
      </c>
      <c r="C298" s="82" t="s">
        <v>623</v>
      </c>
      <c r="D298" s="383"/>
      <c r="E298" s="383"/>
      <c r="F298" s="383"/>
      <c r="G298" s="383"/>
      <c r="H298" s="383"/>
      <c r="I298" s="89" t="s">
        <v>536</v>
      </c>
      <c r="J298" s="88"/>
      <c r="K298" s="169">
        <v>5000</v>
      </c>
      <c r="L298" s="169">
        <v>0</v>
      </c>
      <c r="M298" s="169">
        <v>5000</v>
      </c>
      <c r="N298" s="210"/>
      <c r="O298" s="210"/>
      <c r="P298" s="210"/>
      <c r="Q298" s="169">
        <v>5000</v>
      </c>
      <c r="R298" s="169">
        <v>0</v>
      </c>
      <c r="S298" s="169">
        <v>5000</v>
      </c>
      <c r="T298" s="169">
        <v>6600</v>
      </c>
      <c r="U298" s="169">
        <v>0</v>
      </c>
      <c r="V298" s="169">
        <v>6600</v>
      </c>
      <c r="W298" s="242">
        <f>X298+Y298</f>
        <v>-6600</v>
      </c>
      <c r="X298" s="242">
        <v>0</v>
      </c>
      <c r="Y298" s="242">
        <f>AB298-V298</f>
        <v>-6600</v>
      </c>
      <c r="Z298" s="169"/>
      <c r="AA298" s="169"/>
      <c r="AB298" s="169"/>
      <c r="AC298" s="172">
        <f>AD298+AE298</f>
        <v>50000</v>
      </c>
      <c r="AD298" s="172">
        <v>0</v>
      </c>
      <c r="AE298" s="172">
        <v>50000</v>
      </c>
      <c r="AF298" s="3"/>
    </row>
    <row r="299" spans="1:32" ht="63">
      <c r="A299" s="58" t="s">
        <v>400</v>
      </c>
      <c r="B299" s="385" t="s">
        <v>145</v>
      </c>
      <c r="C299" s="82" t="s">
        <v>623</v>
      </c>
      <c r="D299" s="283"/>
      <c r="E299" s="283"/>
      <c r="F299" s="283"/>
      <c r="G299" s="283"/>
      <c r="H299" s="283"/>
      <c r="I299" s="89" t="s">
        <v>536</v>
      </c>
      <c r="J299" s="87"/>
      <c r="K299" s="169"/>
      <c r="L299" s="169"/>
      <c r="M299" s="169"/>
      <c r="N299" s="192"/>
      <c r="O299" s="192"/>
      <c r="P299" s="192"/>
      <c r="Q299" s="169"/>
      <c r="R299" s="169"/>
      <c r="S299" s="169"/>
      <c r="T299" s="169">
        <v>5000</v>
      </c>
      <c r="U299" s="169">
        <v>0</v>
      </c>
      <c r="V299" s="169">
        <v>5000</v>
      </c>
      <c r="W299" s="242">
        <f>X299+Y299</f>
        <v>-5000</v>
      </c>
      <c r="X299" s="242">
        <v>0</v>
      </c>
      <c r="Y299" s="242">
        <f>AB299-V299</f>
        <v>-5000</v>
      </c>
      <c r="Z299" s="169"/>
      <c r="AA299" s="169"/>
      <c r="AB299" s="169"/>
      <c r="AC299" s="172">
        <f>AD299+AE299</f>
        <v>29000</v>
      </c>
      <c r="AD299" s="172">
        <v>0</v>
      </c>
      <c r="AE299" s="172">
        <v>29000</v>
      </c>
      <c r="AF299" s="3"/>
    </row>
    <row r="300" spans="1:32" ht="236.25">
      <c r="A300" s="58" t="s">
        <v>401</v>
      </c>
      <c r="B300" s="295" t="s">
        <v>136</v>
      </c>
      <c r="C300" s="82" t="s">
        <v>623</v>
      </c>
      <c r="D300" s="383"/>
      <c r="E300" s="383"/>
      <c r="F300" s="383"/>
      <c r="G300" s="383"/>
      <c r="H300" s="383"/>
      <c r="I300" s="89" t="s">
        <v>536</v>
      </c>
      <c r="J300" s="88"/>
      <c r="K300" s="169">
        <v>5123.3999999999996</v>
      </c>
      <c r="L300" s="169">
        <v>0</v>
      </c>
      <c r="M300" s="169">
        <v>5123.3999999999996</v>
      </c>
      <c r="N300" s="210"/>
      <c r="O300" s="210"/>
      <c r="P300" s="210"/>
      <c r="Q300" s="169">
        <v>5123.3999999999996</v>
      </c>
      <c r="R300" s="169">
        <v>0</v>
      </c>
      <c r="S300" s="169">
        <v>5123.3999999999996</v>
      </c>
      <c r="T300" s="169">
        <v>5394</v>
      </c>
      <c r="U300" s="169">
        <v>0</v>
      </c>
      <c r="V300" s="169">
        <v>5394</v>
      </c>
      <c r="W300" s="242">
        <f>X300+Y300</f>
        <v>-5394</v>
      </c>
      <c r="X300" s="242">
        <v>0</v>
      </c>
      <c r="Y300" s="242">
        <f>AB300-V300</f>
        <v>-5394</v>
      </c>
      <c r="Z300" s="169"/>
      <c r="AA300" s="169"/>
      <c r="AB300" s="169"/>
      <c r="AC300" s="172">
        <f>AD300+AE300</f>
        <v>60000</v>
      </c>
      <c r="AD300" s="172">
        <v>0</v>
      </c>
      <c r="AE300" s="172">
        <v>60000</v>
      </c>
      <c r="AF300" s="3"/>
    </row>
    <row r="301" spans="1:32" ht="93.75" customHeight="1">
      <c r="A301" s="58" t="s">
        <v>402</v>
      </c>
      <c r="B301" s="385" t="s">
        <v>151</v>
      </c>
      <c r="C301" s="82" t="s">
        <v>623</v>
      </c>
      <c r="D301" s="283"/>
      <c r="E301" s="283"/>
      <c r="F301" s="283"/>
      <c r="G301" s="283"/>
      <c r="H301" s="283"/>
      <c r="I301" s="89" t="s">
        <v>539</v>
      </c>
      <c r="J301" s="87"/>
      <c r="K301" s="169">
        <v>171108</v>
      </c>
      <c r="L301" s="169">
        <v>0</v>
      </c>
      <c r="M301" s="169">
        <v>171108</v>
      </c>
      <c r="N301" s="192"/>
      <c r="O301" s="192"/>
      <c r="P301" s="192"/>
      <c r="Q301" s="169">
        <v>171108</v>
      </c>
      <c r="R301" s="169">
        <v>0</v>
      </c>
      <c r="S301" s="169">
        <v>171108</v>
      </c>
      <c r="T301" s="169">
        <v>0</v>
      </c>
      <c r="U301" s="169">
        <v>0</v>
      </c>
      <c r="V301" s="169">
        <v>0</v>
      </c>
      <c r="W301" s="242"/>
      <c r="X301" s="242"/>
      <c r="Y301" s="242"/>
      <c r="Z301" s="169"/>
      <c r="AA301" s="169"/>
      <c r="AB301" s="169"/>
      <c r="AC301" s="172">
        <f>AD301+AE301</f>
        <v>50000</v>
      </c>
      <c r="AD301" s="172">
        <v>0</v>
      </c>
      <c r="AE301" s="172">
        <v>50000</v>
      </c>
      <c r="AF301" s="3"/>
    </row>
    <row r="302" spans="1:32" ht="110.25">
      <c r="A302" s="58" t="s">
        <v>403</v>
      </c>
      <c r="B302" s="385" t="s">
        <v>137</v>
      </c>
      <c r="C302" s="82" t="s">
        <v>623</v>
      </c>
      <c r="D302" s="283"/>
      <c r="E302" s="283"/>
      <c r="F302" s="283"/>
      <c r="G302" s="283"/>
      <c r="H302" s="283"/>
      <c r="I302" s="89" t="s">
        <v>535</v>
      </c>
      <c r="J302" s="87"/>
      <c r="K302" s="169">
        <v>30221</v>
      </c>
      <c r="L302" s="169">
        <v>0</v>
      </c>
      <c r="M302" s="169">
        <v>30221</v>
      </c>
      <c r="N302" s="192"/>
      <c r="O302" s="192"/>
      <c r="P302" s="192"/>
      <c r="Q302" s="169">
        <v>30221</v>
      </c>
      <c r="R302" s="169">
        <v>0</v>
      </c>
      <c r="S302" s="169">
        <v>30221</v>
      </c>
      <c r="T302" s="169">
        <v>97304.6</v>
      </c>
      <c r="U302" s="169">
        <v>0</v>
      </c>
      <c r="V302" s="169">
        <v>97304.6</v>
      </c>
      <c r="W302" s="242">
        <f>X302+Y302</f>
        <v>8918</v>
      </c>
      <c r="X302" s="242">
        <v>0</v>
      </c>
      <c r="Y302" s="242">
        <f>AB302-V302</f>
        <v>8918</v>
      </c>
      <c r="Z302" s="169">
        <f>AA302+AB302</f>
        <v>106222.6</v>
      </c>
      <c r="AA302" s="169">
        <v>0</v>
      </c>
      <c r="AB302" s="169">
        <v>106222.6</v>
      </c>
      <c r="AC302" s="172"/>
      <c r="AD302" s="172"/>
      <c r="AE302" s="172"/>
      <c r="AF302" s="3"/>
    </row>
    <row r="303" spans="1:32" ht="113.25" customHeight="1">
      <c r="A303" s="58" t="s">
        <v>404</v>
      </c>
      <c r="B303" s="295" t="s">
        <v>138</v>
      </c>
      <c r="C303" s="82" t="s">
        <v>623</v>
      </c>
      <c r="D303" s="383"/>
      <c r="E303" s="383"/>
      <c r="F303" s="383"/>
      <c r="G303" s="383"/>
      <c r="H303" s="383"/>
      <c r="I303" s="89" t="s">
        <v>536</v>
      </c>
      <c r="J303" s="88"/>
      <c r="K303" s="169">
        <v>5428</v>
      </c>
      <c r="L303" s="169">
        <v>0</v>
      </c>
      <c r="M303" s="169">
        <v>5428</v>
      </c>
      <c r="N303" s="210"/>
      <c r="O303" s="210"/>
      <c r="P303" s="210"/>
      <c r="Q303" s="169">
        <v>5428</v>
      </c>
      <c r="R303" s="169">
        <v>0</v>
      </c>
      <c r="S303" s="169">
        <v>5428</v>
      </c>
      <c r="T303" s="169">
        <v>1436</v>
      </c>
      <c r="U303" s="169">
        <v>0</v>
      </c>
      <c r="V303" s="169">
        <v>1436</v>
      </c>
      <c r="W303" s="242">
        <f>X303+Y303</f>
        <v>-1436</v>
      </c>
      <c r="X303" s="242">
        <v>0</v>
      </c>
      <c r="Y303" s="242">
        <f>AB303-V303</f>
        <v>-1436</v>
      </c>
      <c r="Z303" s="169"/>
      <c r="AA303" s="169"/>
      <c r="AB303" s="169"/>
      <c r="AC303" s="172">
        <f>AD303+AE303</f>
        <v>24000</v>
      </c>
      <c r="AD303" s="172">
        <v>0</v>
      </c>
      <c r="AE303" s="172">
        <v>24000</v>
      </c>
      <c r="AF303" s="3"/>
    </row>
    <row r="304" spans="1:32" ht="94.5">
      <c r="A304" s="58" t="s">
        <v>405</v>
      </c>
      <c r="B304" s="385" t="s">
        <v>139</v>
      </c>
      <c r="C304" s="82" t="s">
        <v>623</v>
      </c>
      <c r="D304" s="283"/>
      <c r="E304" s="283"/>
      <c r="F304" s="283"/>
      <c r="G304" s="283"/>
      <c r="H304" s="283"/>
      <c r="I304" s="89" t="s">
        <v>539</v>
      </c>
      <c r="J304" s="87"/>
      <c r="K304" s="169">
        <v>29810</v>
      </c>
      <c r="L304" s="169">
        <v>0</v>
      </c>
      <c r="M304" s="169">
        <v>29810</v>
      </c>
      <c r="N304" s="192"/>
      <c r="O304" s="192"/>
      <c r="P304" s="192"/>
      <c r="Q304" s="169">
        <v>29810</v>
      </c>
      <c r="R304" s="169">
        <v>0</v>
      </c>
      <c r="S304" s="169">
        <v>29810</v>
      </c>
      <c r="T304" s="169"/>
      <c r="U304" s="169"/>
      <c r="V304" s="169"/>
      <c r="W304" s="169"/>
      <c r="X304" s="169"/>
      <c r="Y304" s="169"/>
      <c r="Z304" s="169"/>
      <c r="AA304" s="169"/>
      <c r="AB304" s="169"/>
      <c r="AC304" s="172"/>
      <c r="AD304" s="172"/>
      <c r="AE304" s="172"/>
      <c r="AF304" s="3"/>
    </row>
    <row r="305" spans="1:36" ht="110.25">
      <c r="A305" s="58" t="s">
        <v>406</v>
      </c>
      <c r="B305" s="295" t="s">
        <v>140</v>
      </c>
      <c r="C305" s="82" t="s">
        <v>623</v>
      </c>
      <c r="D305" s="383"/>
      <c r="E305" s="383"/>
      <c r="F305" s="383"/>
      <c r="G305" s="383"/>
      <c r="H305" s="383"/>
      <c r="I305" s="89" t="s">
        <v>535</v>
      </c>
      <c r="J305" s="88"/>
      <c r="K305" s="169">
        <v>29000</v>
      </c>
      <c r="L305" s="169">
        <v>0</v>
      </c>
      <c r="M305" s="169">
        <v>29000</v>
      </c>
      <c r="N305" s="210"/>
      <c r="O305" s="210"/>
      <c r="P305" s="210"/>
      <c r="Q305" s="169">
        <v>29000</v>
      </c>
      <c r="R305" s="169">
        <v>0</v>
      </c>
      <c r="S305" s="169">
        <v>29000</v>
      </c>
      <c r="T305" s="169">
        <v>70200</v>
      </c>
      <c r="U305" s="169">
        <v>0</v>
      </c>
      <c r="V305" s="169">
        <v>70200</v>
      </c>
      <c r="W305" s="242">
        <f>X305+Y305</f>
        <v>20000</v>
      </c>
      <c r="X305" s="242">
        <v>0</v>
      </c>
      <c r="Y305" s="242">
        <f>AB305-V305</f>
        <v>20000</v>
      </c>
      <c r="Z305" s="169">
        <f>AA305+AB305</f>
        <v>90200</v>
      </c>
      <c r="AA305" s="169">
        <v>0</v>
      </c>
      <c r="AB305" s="169">
        <v>90200</v>
      </c>
      <c r="AC305" s="172"/>
      <c r="AD305" s="172"/>
      <c r="AE305" s="172"/>
      <c r="AF305" s="3"/>
    </row>
    <row r="306" spans="1:36" ht="110.25">
      <c r="A306" s="58" t="s">
        <v>407</v>
      </c>
      <c r="B306" s="295" t="s">
        <v>141</v>
      </c>
      <c r="C306" s="82" t="s">
        <v>623</v>
      </c>
      <c r="D306" s="383"/>
      <c r="E306" s="383"/>
      <c r="F306" s="383"/>
      <c r="G306" s="383"/>
      <c r="H306" s="383"/>
      <c r="I306" s="89" t="s">
        <v>535</v>
      </c>
      <c r="J306" s="88"/>
      <c r="K306" s="169">
        <v>41700</v>
      </c>
      <c r="L306" s="169">
        <v>0</v>
      </c>
      <c r="M306" s="169">
        <v>41700</v>
      </c>
      <c r="N306" s="210"/>
      <c r="O306" s="210"/>
      <c r="P306" s="210"/>
      <c r="Q306" s="169">
        <v>41700</v>
      </c>
      <c r="R306" s="169">
        <v>0</v>
      </c>
      <c r="S306" s="169">
        <v>41700</v>
      </c>
      <c r="T306" s="169">
        <v>43000</v>
      </c>
      <c r="U306" s="169">
        <v>0</v>
      </c>
      <c r="V306" s="169">
        <v>43000</v>
      </c>
      <c r="W306" s="242">
        <f>X306+Y306</f>
        <v>21740</v>
      </c>
      <c r="X306" s="242">
        <v>0</v>
      </c>
      <c r="Y306" s="242">
        <f>AB306-V306</f>
        <v>21740</v>
      </c>
      <c r="Z306" s="169">
        <f>AA306+AB306</f>
        <v>64740</v>
      </c>
      <c r="AA306" s="169">
        <v>0</v>
      </c>
      <c r="AB306" s="169">
        <v>64740</v>
      </c>
      <c r="AC306" s="169"/>
      <c r="AD306" s="169"/>
      <c r="AE306" s="169"/>
    </row>
    <row r="307" spans="1:36" ht="267.75">
      <c r="A307" s="58" t="s">
        <v>408</v>
      </c>
      <c r="B307" s="295" t="s">
        <v>142</v>
      </c>
      <c r="C307" s="82" t="s">
        <v>623</v>
      </c>
      <c r="D307" s="383"/>
      <c r="E307" s="383"/>
      <c r="F307" s="383"/>
      <c r="G307" s="383"/>
      <c r="H307" s="383"/>
      <c r="I307" s="30" t="s">
        <v>538</v>
      </c>
      <c r="J307" s="119"/>
      <c r="K307" s="172">
        <v>15000</v>
      </c>
      <c r="L307" s="172">
        <v>0</v>
      </c>
      <c r="M307" s="172">
        <v>15000</v>
      </c>
      <c r="N307" s="195"/>
      <c r="O307" s="195"/>
      <c r="P307" s="195"/>
      <c r="Q307" s="172">
        <v>15000</v>
      </c>
      <c r="R307" s="172">
        <v>0</v>
      </c>
      <c r="S307" s="172">
        <v>15000</v>
      </c>
      <c r="T307" s="169">
        <v>23949</v>
      </c>
      <c r="U307" s="169">
        <v>0</v>
      </c>
      <c r="V307" s="169">
        <v>23949</v>
      </c>
      <c r="W307" s="242">
        <f>X307+Y307</f>
        <v>-23949</v>
      </c>
      <c r="X307" s="242">
        <v>0</v>
      </c>
      <c r="Y307" s="242">
        <f>AB307-V307</f>
        <v>-23949</v>
      </c>
      <c r="Z307" s="169"/>
      <c r="AA307" s="172"/>
      <c r="AB307" s="172"/>
      <c r="AC307" s="172">
        <f>AD307+AE307</f>
        <v>48162.6</v>
      </c>
      <c r="AD307" s="172">
        <v>0</v>
      </c>
      <c r="AE307" s="172">
        <v>48162.6</v>
      </c>
      <c r="AF307" s="3"/>
      <c r="AG307" s="3"/>
      <c r="AH307" s="3"/>
      <c r="AI307" s="3"/>
      <c r="AJ307" s="3"/>
    </row>
    <row r="308" spans="1:36" s="5" customFormat="1" ht="20.25">
      <c r="A308" s="54"/>
      <c r="B308" s="54" t="s">
        <v>11</v>
      </c>
      <c r="C308" s="54"/>
      <c r="D308" s="339"/>
      <c r="E308" s="339"/>
      <c r="F308" s="339"/>
      <c r="G308" s="339"/>
      <c r="H308" s="339"/>
      <c r="I308" s="278"/>
      <c r="J308" s="146"/>
      <c r="K308" s="227">
        <f t="shared" ref="K308:P308" si="102">K312+K335+K337+K338+K339+K340+K341+K342+K343+K344+K347+K349+K352+K353</f>
        <v>1135896.8999999999</v>
      </c>
      <c r="L308" s="227">
        <f t="shared" si="102"/>
        <v>1101995.6000000001</v>
      </c>
      <c r="M308" s="227">
        <f t="shared" si="102"/>
        <v>33901.299999999996</v>
      </c>
      <c r="N308" s="227">
        <f t="shared" si="102"/>
        <v>141672.59999999998</v>
      </c>
      <c r="O308" s="227">
        <f t="shared" si="102"/>
        <v>-83386.599999999991</v>
      </c>
      <c r="P308" s="227">
        <f t="shared" si="102"/>
        <v>225059.20000000001</v>
      </c>
      <c r="Q308" s="227">
        <f t="shared" ref="Q308:AE308" si="103">Q312+Q335+Q337+Q338+Q339+Q340+Q341+Q342+Q343+Q344+Q347+Q349+Q352+Q353+Q357+Q354+Q355</f>
        <v>1875177.9969700002</v>
      </c>
      <c r="R308" s="227">
        <f t="shared" si="103"/>
        <v>1018609</v>
      </c>
      <c r="S308" s="227">
        <f t="shared" si="103"/>
        <v>856568.99697000009</v>
      </c>
      <c r="T308" s="227">
        <f t="shared" si="103"/>
        <v>880426.9</v>
      </c>
      <c r="U308" s="227">
        <f t="shared" si="103"/>
        <v>871622.6</v>
      </c>
      <c r="V308" s="227">
        <f t="shared" si="103"/>
        <v>8804.2999999999993</v>
      </c>
      <c r="W308" s="227">
        <f t="shared" si="103"/>
        <v>-147878.80000000005</v>
      </c>
      <c r="X308" s="227">
        <f t="shared" si="103"/>
        <v>-146400</v>
      </c>
      <c r="Y308" s="227">
        <f t="shared" si="103"/>
        <v>-1478.8000000000002</v>
      </c>
      <c r="Z308" s="227">
        <f t="shared" si="103"/>
        <v>732911.37878787878</v>
      </c>
      <c r="AA308" s="227">
        <f t="shared" si="103"/>
        <v>725222.6</v>
      </c>
      <c r="AB308" s="227">
        <f t="shared" si="103"/>
        <v>7688.7787878787876</v>
      </c>
      <c r="AC308" s="227">
        <f t="shared" si="103"/>
        <v>0</v>
      </c>
      <c r="AD308" s="227">
        <f t="shared" si="103"/>
        <v>0</v>
      </c>
      <c r="AE308" s="227">
        <f t="shared" si="103"/>
        <v>0</v>
      </c>
    </row>
    <row r="309" spans="1:36" s="5" customFormat="1" ht="47.25">
      <c r="A309" s="100"/>
      <c r="B309" s="109" t="s">
        <v>432</v>
      </c>
      <c r="C309" s="109"/>
      <c r="D309" s="312"/>
      <c r="E309" s="312"/>
      <c r="F309" s="312"/>
      <c r="G309" s="312"/>
      <c r="H309" s="312"/>
      <c r="I309" s="289"/>
      <c r="J309" s="147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</row>
    <row r="310" spans="1:36" s="5" customFormat="1" ht="47.25">
      <c r="A310" s="99"/>
      <c r="B310" s="110" t="s">
        <v>452</v>
      </c>
      <c r="C310" s="110"/>
      <c r="D310" s="313"/>
      <c r="E310" s="313"/>
      <c r="F310" s="313"/>
      <c r="G310" s="313"/>
      <c r="H310" s="313"/>
      <c r="I310" s="290"/>
      <c r="J310" s="148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</row>
    <row r="311" spans="1:36" s="3" customFormat="1" ht="47.25">
      <c r="A311" s="70"/>
      <c r="B311" s="74" t="s">
        <v>14</v>
      </c>
      <c r="C311" s="74"/>
      <c r="D311" s="314"/>
      <c r="E311" s="314"/>
      <c r="F311" s="314"/>
      <c r="G311" s="314"/>
      <c r="H311" s="314"/>
      <c r="I311" s="74"/>
      <c r="J311" s="107"/>
      <c r="K311" s="173"/>
      <c r="L311" s="173"/>
      <c r="M311" s="173"/>
      <c r="N311" s="173"/>
      <c r="O311" s="173"/>
      <c r="P311" s="173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/>
    </row>
    <row r="312" spans="1:36" s="464" customFormat="1" ht="110.25">
      <c r="A312" s="456" t="s">
        <v>409</v>
      </c>
      <c r="B312" s="457" t="s">
        <v>239</v>
      </c>
      <c r="C312" s="457"/>
      <c r="D312" s="458" t="s">
        <v>556</v>
      </c>
      <c r="E312" s="458" t="s">
        <v>562</v>
      </c>
      <c r="F312" s="458" t="s">
        <v>562</v>
      </c>
      <c r="G312" s="458" t="s">
        <v>563</v>
      </c>
      <c r="H312" s="458" t="s">
        <v>564</v>
      </c>
      <c r="I312" s="459"/>
      <c r="J312" s="460">
        <v>55314.500000000007</v>
      </c>
      <c r="K312" s="461">
        <f>L312+M312</f>
        <v>121847.70000000001</v>
      </c>
      <c r="L312" s="461">
        <v>120629.20000000001</v>
      </c>
      <c r="M312" s="461">
        <v>1218.5</v>
      </c>
      <c r="N312" s="461">
        <f>O312+P312</f>
        <v>-5138</v>
      </c>
      <c r="O312" s="220">
        <v>-5086.6000000000004</v>
      </c>
      <c r="P312" s="461">
        <v>-51.4</v>
      </c>
      <c r="Q312" s="462">
        <f>Q313+Q316+Q324+Q326+Q329</f>
        <v>116709.69697000002</v>
      </c>
      <c r="R312" s="462">
        <f t="shared" ref="R312:AB312" si="104">R313+R316+R324+R326+R329</f>
        <v>115542.6</v>
      </c>
      <c r="S312" s="462">
        <f t="shared" si="104"/>
        <v>1167.0969700000003</v>
      </c>
      <c r="T312" s="462">
        <f t="shared" si="104"/>
        <v>0</v>
      </c>
      <c r="U312" s="462">
        <f t="shared" si="104"/>
        <v>0</v>
      </c>
      <c r="V312" s="462">
        <f t="shared" si="104"/>
        <v>0</v>
      </c>
      <c r="W312" s="462">
        <f t="shared" si="104"/>
        <v>0</v>
      </c>
      <c r="X312" s="462">
        <f t="shared" si="104"/>
        <v>0</v>
      </c>
      <c r="Y312" s="462">
        <f t="shared" si="104"/>
        <v>0</v>
      </c>
      <c r="Z312" s="462">
        <f t="shared" si="104"/>
        <v>363.27878787878791</v>
      </c>
      <c r="AA312" s="462">
        <f t="shared" si="104"/>
        <v>0</v>
      </c>
      <c r="AB312" s="462">
        <f t="shared" si="104"/>
        <v>363.27878787878791</v>
      </c>
      <c r="AC312" s="462"/>
      <c r="AD312" s="462"/>
      <c r="AE312" s="462"/>
      <c r="AF312" s="463"/>
      <c r="AG312" s="463"/>
      <c r="AH312" s="463"/>
    </row>
    <row r="313" spans="1:36" s="455" customFormat="1" ht="57">
      <c r="A313" s="447"/>
      <c r="B313" s="443" t="s">
        <v>637</v>
      </c>
      <c r="C313" s="448"/>
      <c r="D313" s="449"/>
      <c r="E313" s="449"/>
      <c r="F313" s="449"/>
      <c r="G313" s="449"/>
      <c r="H313" s="449"/>
      <c r="I313" s="450" t="s">
        <v>539</v>
      </c>
      <c r="J313" s="451"/>
      <c r="K313" s="452"/>
      <c r="L313" s="452"/>
      <c r="M313" s="452"/>
      <c r="N313" s="452"/>
      <c r="O313" s="453"/>
      <c r="P313" s="452"/>
      <c r="Q313" s="454">
        <f>R313+S313</f>
        <v>36579.898990000002</v>
      </c>
      <c r="R313" s="454">
        <f>R314+R315</f>
        <v>36214.1</v>
      </c>
      <c r="S313" s="454">
        <f>S314+S315</f>
        <v>365.79899</v>
      </c>
      <c r="T313" s="452"/>
      <c r="U313" s="452"/>
      <c r="V313" s="452"/>
      <c r="W313" s="452"/>
      <c r="X313" s="452"/>
      <c r="Y313" s="452"/>
      <c r="Z313" s="454">
        <f>AA313+AB313</f>
        <v>0</v>
      </c>
      <c r="AA313" s="454">
        <v>0</v>
      </c>
      <c r="AB313" s="454">
        <v>0</v>
      </c>
      <c r="AC313" s="452"/>
      <c r="AD313" s="452"/>
      <c r="AE313" s="452"/>
    </row>
    <row r="314" spans="1:36" s="1" customFormat="1" ht="20.25">
      <c r="A314" s="355"/>
      <c r="B314" s="444" t="s">
        <v>638</v>
      </c>
      <c r="C314" s="55"/>
      <c r="D314" s="321" t="s">
        <v>556</v>
      </c>
      <c r="E314" s="321" t="s">
        <v>562</v>
      </c>
      <c r="F314" s="321" t="s">
        <v>562</v>
      </c>
      <c r="G314" s="321" t="s">
        <v>563</v>
      </c>
      <c r="H314" s="321" t="s">
        <v>564</v>
      </c>
      <c r="I314" s="441" t="s">
        <v>654</v>
      </c>
      <c r="J314" s="87"/>
      <c r="K314" s="442"/>
      <c r="L314" s="442"/>
      <c r="M314" s="442"/>
      <c r="N314" s="442"/>
      <c r="O314" s="437"/>
      <c r="P314" s="442"/>
      <c r="Q314" s="446">
        <f>R314+S314</f>
        <v>29671.21212</v>
      </c>
      <c r="R314" s="446">
        <v>29374.5</v>
      </c>
      <c r="S314" s="446">
        <v>296.71211999999997</v>
      </c>
      <c r="T314" s="442"/>
      <c r="U314" s="442"/>
      <c r="V314" s="442"/>
      <c r="W314" s="442"/>
      <c r="X314" s="442"/>
      <c r="Y314" s="442"/>
      <c r="Z314" s="446">
        <f t="shared" ref="Z314:Z331" si="105">AA314+AB314</f>
        <v>0</v>
      </c>
      <c r="AA314" s="446">
        <v>0</v>
      </c>
      <c r="AB314" s="446">
        <v>0</v>
      </c>
      <c r="AC314" s="442"/>
      <c r="AD314" s="442"/>
      <c r="AE314" s="442"/>
    </row>
    <row r="315" spans="1:36" s="1" customFormat="1" ht="20.25">
      <c r="A315" s="355"/>
      <c r="B315" s="444" t="s">
        <v>639</v>
      </c>
      <c r="C315" s="55"/>
      <c r="D315" s="321" t="s">
        <v>556</v>
      </c>
      <c r="E315" s="321" t="s">
        <v>562</v>
      </c>
      <c r="F315" s="321" t="s">
        <v>562</v>
      </c>
      <c r="G315" s="321" t="s">
        <v>563</v>
      </c>
      <c r="H315" s="321" t="s">
        <v>564</v>
      </c>
      <c r="I315" s="441" t="s">
        <v>539</v>
      </c>
      <c r="J315" s="87"/>
      <c r="K315" s="442"/>
      <c r="L315" s="442"/>
      <c r="M315" s="442"/>
      <c r="N315" s="442"/>
      <c r="O315" s="437"/>
      <c r="P315" s="442"/>
      <c r="Q315" s="446">
        <f>R315+S315</f>
        <v>6908.6868700000005</v>
      </c>
      <c r="R315" s="446">
        <v>6839.6</v>
      </c>
      <c r="S315" s="446">
        <v>69.086870000000005</v>
      </c>
      <c r="T315" s="442"/>
      <c r="U315" s="442"/>
      <c r="V315" s="442"/>
      <c r="W315" s="442"/>
      <c r="X315" s="442"/>
      <c r="Y315" s="442"/>
      <c r="Z315" s="446">
        <f t="shared" si="105"/>
        <v>0</v>
      </c>
      <c r="AA315" s="446">
        <v>0</v>
      </c>
      <c r="AB315" s="446">
        <v>0</v>
      </c>
      <c r="AC315" s="442"/>
      <c r="AD315" s="442"/>
      <c r="AE315" s="442"/>
    </row>
    <row r="316" spans="1:36" s="455" customFormat="1" ht="42.75">
      <c r="A316" s="447"/>
      <c r="B316" s="443" t="s">
        <v>640</v>
      </c>
      <c r="C316" s="448"/>
      <c r="D316" s="449"/>
      <c r="E316" s="449"/>
      <c r="F316" s="449"/>
      <c r="G316" s="449"/>
      <c r="H316" s="449"/>
      <c r="I316" s="450" t="s">
        <v>535</v>
      </c>
      <c r="J316" s="451"/>
      <c r="K316" s="452"/>
      <c r="L316" s="452"/>
      <c r="M316" s="452"/>
      <c r="N316" s="452"/>
      <c r="O316" s="453"/>
      <c r="P316" s="452"/>
      <c r="Q316" s="454">
        <f>R316+S316</f>
        <v>67457.171720000013</v>
      </c>
      <c r="R316" s="454">
        <v>66782.600000000006</v>
      </c>
      <c r="S316" s="454">
        <v>674.57172000000003</v>
      </c>
      <c r="T316" s="452"/>
      <c r="U316" s="452"/>
      <c r="V316" s="452"/>
      <c r="W316" s="452"/>
      <c r="X316" s="452"/>
      <c r="Y316" s="452"/>
      <c r="Z316" s="454">
        <f t="shared" si="105"/>
        <v>363.27878787878791</v>
      </c>
      <c r="AA316" s="454">
        <v>0</v>
      </c>
      <c r="AB316" s="454">
        <v>363.27878787878791</v>
      </c>
      <c r="AC316" s="452"/>
      <c r="AD316" s="452"/>
      <c r="AE316" s="452"/>
    </row>
    <row r="317" spans="1:36" s="1" customFormat="1" ht="135">
      <c r="A317" s="355"/>
      <c r="B317" s="444" t="s">
        <v>641</v>
      </c>
      <c r="C317" s="55"/>
      <c r="D317" s="321" t="s">
        <v>556</v>
      </c>
      <c r="E317" s="321" t="s">
        <v>562</v>
      </c>
      <c r="F317" s="321" t="s">
        <v>562</v>
      </c>
      <c r="G317" s="321" t="s">
        <v>563</v>
      </c>
      <c r="H317" s="321" t="s">
        <v>564</v>
      </c>
      <c r="I317" s="441" t="s">
        <v>654</v>
      </c>
      <c r="J317" s="87"/>
      <c r="K317" s="442"/>
      <c r="L317" s="442"/>
      <c r="M317" s="442"/>
      <c r="N317" s="442"/>
      <c r="O317" s="437"/>
      <c r="P317" s="442"/>
      <c r="Q317" s="446">
        <f t="shared" ref="Q317:Q318" si="106">R317+S317</f>
        <v>27059.508151515151</v>
      </c>
      <c r="R317" s="446">
        <v>26788.913069999999</v>
      </c>
      <c r="S317" s="446">
        <v>270.59508151515155</v>
      </c>
      <c r="T317" s="442"/>
      <c r="U317" s="442"/>
      <c r="V317" s="442"/>
      <c r="W317" s="442"/>
      <c r="X317" s="442"/>
      <c r="Y317" s="442"/>
      <c r="Z317" s="446">
        <f t="shared" si="105"/>
        <v>0</v>
      </c>
      <c r="AA317" s="446">
        <v>0</v>
      </c>
      <c r="AB317" s="446">
        <v>0</v>
      </c>
      <c r="AC317" s="442"/>
      <c r="AD317" s="442"/>
      <c r="AE317" s="442"/>
    </row>
    <row r="318" spans="1:36" s="1" customFormat="1" ht="165">
      <c r="A318" s="355"/>
      <c r="B318" s="444" t="s">
        <v>642</v>
      </c>
      <c r="C318" s="55"/>
      <c r="D318" s="321" t="s">
        <v>556</v>
      </c>
      <c r="E318" s="321" t="s">
        <v>562</v>
      </c>
      <c r="F318" s="321" t="s">
        <v>562</v>
      </c>
      <c r="G318" s="321" t="s">
        <v>563</v>
      </c>
      <c r="H318" s="321" t="s">
        <v>564</v>
      </c>
      <c r="I318" s="441" t="s">
        <v>534</v>
      </c>
      <c r="J318" s="87"/>
      <c r="K318" s="442"/>
      <c r="L318" s="442"/>
      <c r="M318" s="442"/>
      <c r="N318" s="442"/>
      <c r="O318" s="437"/>
      <c r="P318" s="442"/>
      <c r="Q318" s="446">
        <f t="shared" si="106"/>
        <v>40397.663569999997</v>
      </c>
      <c r="R318" s="446">
        <v>39993.686929999996</v>
      </c>
      <c r="S318" s="446">
        <v>403.97664000000003</v>
      </c>
      <c r="T318" s="442"/>
      <c r="U318" s="442"/>
      <c r="V318" s="442"/>
      <c r="W318" s="442"/>
      <c r="X318" s="442"/>
      <c r="Y318" s="442"/>
      <c r="Z318" s="446">
        <f t="shared" si="105"/>
        <v>363.27879000000001</v>
      </c>
      <c r="AA318" s="446">
        <v>0</v>
      </c>
      <c r="AB318" s="446">
        <v>363.27879000000001</v>
      </c>
      <c r="AC318" s="442"/>
      <c r="AD318" s="442"/>
      <c r="AE318" s="442"/>
    </row>
    <row r="319" spans="1:36" s="1" customFormat="1" ht="20.25">
      <c r="A319" s="355"/>
      <c r="B319" s="444" t="s">
        <v>1</v>
      </c>
      <c r="C319" s="55"/>
      <c r="D319" s="321"/>
      <c r="E319" s="321"/>
      <c r="F319" s="321"/>
      <c r="G319" s="321"/>
      <c r="H319" s="321"/>
      <c r="I319" s="441"/>
      <c r="J319" s="87"/>
      <c r="K319" s="442"/>
      <c r="L319" s="442"/>
      <c r="M319" s="442"/>
      <c r="N319" s="442"/>
      <c r="O319" s="437"/>
      <c r="P319" s="442"/>
      <c r="Q319" s="446"/>
      <c r="R319" s="446"/>
      <c r="S319" s="446"/>
      <c r="T319" s="442"/>
      <c r="U319" s="442"/>
      <c r="V319" s="442"/>
      <c r="W319" s="442"/>
      <c r="X319" s="442"/>
      <c r="Y319" s="442"/>
      <c r="Z319" s="446"/>
      <c r="AA319" s="446"/>
      <c r="AB319" s="446"/>
      <c r="AC319" s="442"/>
      <c r="AD319" s="442"/>
      <c r="AE319" s="442"/>
    </row>
    <row r="320" spans="1:36" s="1" customFormat="1" ht="20.25">
      <c r="A320" s="355"/>
      <c r="B320" s="444" t="s">
        <v>643</v>
      </c>
      <c r="C320" s="55"/>
      <c r="D320" s="321"/>
      <c r="E320" s="321"/>
      <c r="F320" s="321"/>
      <c r="G320" s="321"/>
      <c r="H320" s="321"/>
      <c r="I320" s="441" t="s">
        <v>654</v>
      </c>
      <c r="J320" s="87"/>
      <c r="K320" s="442"/>
      <c r="L320" s="442"/>
      <c r="M320" s="442"/>
      <c r="N320" s="442"/>
      <c r="O320" s="437"/>
      <c r="P320" s="442"/>
      <c r="Q320" s="446">
        <f t="shared" ref="Q320:Q321" si="107">R320+S320</f>
        <v>6814.3435099999997</v>
      </c>
      <c r="R320" s="446">
        <v>6746.2000699999999</v>
      </c>
      <c r="S320" s="446">
        <v>68.143439999999998</v>
      </c>
      <c r="T320" s="442"/>
      <c r="U320" s="442"/>
      <c r="V320" s="442"/>
      <c r="W320" s="442"/>
      <c r="X320" s="442"/>
      <c r="Y320" s="442"/>
      <c r="Z320" s="446">
        <f t="shared" si="105"/>
        <v>0</v>
      </c>
      <c r="AA320" s="446">
        <v>0</v>
      </c>
      <c r="AB320" s="446">
        <v>0</v>
      </c>
      <c r="AC320" s="442"/>
      <c r="AD320" s="442"/>
      <c r="AE320" s="442"/>
    </row>
    <row r="321" spans="1:31" s="1" customFormat="1" ht="20.25">
      <c r="A321" s="355"/>
      <c r="B321" s="444" t="s">
        <v>644</v>
      </c>
      <c r="C321" s="55"/>
      <c r="D321" s="321"/>
      <c r="E321" s="321"/>
      <c r="F321" s="321"/>
      <c r="G321" s="321"/>
      <c r="H321" s="321"/>
      <c r="I321" s="441" t="s">
        <v>534</v>
      </c>
      <c r="J321" s="87"/>
      <c r="K321" s="442"/>
      <c r="L321" s="442"/>
      <c r="M321" s="442"/>
      <c r="N321" s="442"/>
      <c r="O321" s="437"/>
      <c r="P321" s="442"/>
      <c r="Q321" s="446">
        <f t="shared" si="107"/>
        <v>33583.320059999998</v>
      </c>
      <c r="R321" s="446">
        <v>33247.486859999997</v>
      </c>
      <c r="S321" s="446">
        <v>335.83320000000003</v>
      </c>
      <c r="T321" s="442"/>
      <c r="U321" s="442"/>
      <c r="V321" s="442"/>
      <c r="W321" s="442"/>
      <c r="X321" s="442"/>
      <c r="Y321" s="442"/>
      <c r="Z321" s="446">
        <f t="shared" si="105"/>
        <v>202.51689999999999</v>
      </c>
      <c r="AA321" s="446">
        <v>0</v>
      </c>
      <c r="AB321" s="446">
        <v>202.51689999999999</v>
      </c>
      <c r="AC321" s="442"/>
      <c r="AD321" s="442"/>
      <c r="AE321" s="442"/>
    </row>
    <row r="322" spans="1:31" s="1" customFormat="1" ht="20.25">
      <c r="A322" s="355"/>
      <c r="B322" s="444" t="s">
        <v>645</v>
      </c>
      <c r="C322" s="55"/>
      <c r="D322" s="321"/>
      <c r="E322" s="321"/>
      <c r="F322" s="321"/>
      <c r="G322" s="321"/>
      <c r="H322" s="321"/>
      <c r="I322" s="441" t="s">
        <v>655</v>
      </c>
      <c r="J322" s="87"/>
      <c r="K322" s="442"/>
      <c r="L322" s="442"/>
      <c r="M322" s="442"/>
      <c r="N322" s="442"/>
      <c r="O322" s="437"/>
      <c r="P322" s="442"/>
      <c r="Q322" s="446"/>
      <c r="R322" s="446">
        <v>0</v>
      </c>
      <c r="S322" s="446">
        <v>0</v>
      </c>
      <c r="T322" s="442"/>
      <c r="U322" s="442"/>
      <c r="V322" s="442"/>
      <c r="W322" s="442"/>
      <c r="X322" s="442"/>
      <c r="Y322" s="442"/>
      <c r="Z322" s="446">
        <f t="shared" si="105"/>
        <v>160.76189000000002</v>
      </c>
      <c r="AA322" s="446">
        <v>0</v>
      </c>
      <c r="AB322" s="446">
        <v>160.76189000000002</v>
      </c>
      <c r="AC322" s="442"/>
      <c r="AD322" s="442"/>
      <c r="AE322" s="442"/>
    </row>
    <row r="323" spans="1:31" s="1" customFormat="1" ht="20.25">
      <c r="A323" s="355"/>
      <c r="B323" s="444" t="s">
        <v>639</v>
      </c>
      <c r="C323" s="55"/>
      <c r="D323" s="321"/>
      <c r="E323" s="321"/>
      <c r="F323" s="321"/>
      <c r="G323" s="321"/>
      <c r="H323" s="321"/>
      <c r="I323" s="441" t="s">
        <v>653</v>
      </c>
      <c r="J323" s="87"/>
      <c r="K323" s="442"/>
      <c r="L323" s="442"/>
      <c r="M323" s="442"/>
      <c r="N323" s="442"/>
      <c r="O323" s="437"/>
      <c r="P323" s="442"/>
      <c r="Q323" s="446"/>
      <c r="R323" s="446">
        <v>0</v>
      </c>
      <c r="S323" s="446">
        <v>0</v>
      </c>
      <c r="T323" s="442"/>
      <c r="U323" s="442"/>
      <c r="V323" s="442"/>
      <c r="W323" s="442"/>
      <c r="X323" s="442"/>
      <c r="Y323" s="442"/>
      <c r="Z323" s="446">
        <f t="shared" si="105"/>
        <v>0</v>
      </c>
      <c r="AA323" s="446">
        <v>0</v>
      </c>
      <c r="AB323" s="446">
        <v>0</v>
      </c>
      <c r="AC323" s="442"/>
      <c r="AD323" s="442"/>
      <c r="AE323" s="442"/>
    </row>
    <row r="324" spans="1:31" s="455" customFormat="1" ht="57">
      <c r="A324" s="447"/>
      <c r="B324" s="443" t="s">
        <v>646</v>
      </c>
      <c r="C324" s="448"/>
      <c r="D324" s="449"/>
      <c r="E324" s="449"/>
      <c r="F324" s="449"/>
      <c r="G324" s="449"/>
      <c r="H324" s="449"/>
      <c r="I324" s="450" t="s">
        <v>654</v>
      </c>
      <c r="J324" s="451"/>
      <c r="K324" s="452"/>
      <c r="L324" s="452"/>
      <c r="M324" s="452"/>
      <c r="N324" s="452"/>
      <c r="O324" s="453"/>
      <c r="P324" s="452"/>
      <c r="Q324" s="454">
        <f t="shared" ref="Q324:Q331" si="108">R324+S324</f>
        <v>1920.9090900000001</v>
      </c>
      <c r="R324" s="454">
        <v>1901.7</v>
      </c>
      <c r="S324" s="454">
        <v>19.20909</v>
      </c>
      <c r="T324" s="452"/>
      <c r="U324" s="452"/>
      <c r="V324" s="452"/>
      <c r="W324" s="452"/>
      <c r="X324" s="452"/>
      <c r="Y324" s="452"/>
      <c r="Z324" s="454">
        <f t="shared" si="105"/>
        <v>0</v>
      </c>
      <c r="AA324" s="454">
        <v>0</v>
      </c>
      <c r="AB324" s="454">
        <v>0</v>
      </c>
      <c r="AC324" s="452"/>
      <c r="AD324" s="452"/>
      <c r="AE324" s="452"/>
    </row>
    <row r="325" spans="1:31" s="1" customFormat="1" ht="20.25">
      <c r="A325" s="355"/>
      <c r="B325" s="444" t="s">
        <v>638</v>
      </c>
      <c r="C325" s="55"/>
      <c r="D325" s="321"/>
      <c r="E325" s="321"/>
      <c r="F325" s="321"/>
      <c r="G325" s="321"/>
      <c r="H325" s="321"/>
      <c r="I325" s="441" t="s">
        <v>654</v>
      </c>
      <c r="J325" s="87"/>
      <c r="K325" s="442"/>
      <c r="L325" s="442"/>
      <c r="M325" s="442"/>
      <c r="N325" s="442"/>
      <c r="O325" s="437"/>
      <c r="P325" s="442"/>
      <c r="Q325" s="446">
        <f t="shared" si="108"/>
        <v>1920.909090909091</v>
      </c>
      <c r="R325" s="446">
        <v>1901.7</v>
      </c>
      <c r="S325" s="446">
        <v>19.209090909090907</v>
      </c>
      <c r="T325" s="442"/>
      <c r="U325" s="442"/>
      <c r="V325" s="442"/>
      <c r="W325" s="442"/>
      <c r="X325" s="442"/>
      <c r="Y325" s="442"/>
      <c r="Z325" s="446">
        <f t="shared" si="105"/>
        <v>0</v>
      </c>
      <c r="AA325" s="446">
        <v>0</v>
      </c>
      <c r="AB325" s="446">
        <v>0</v>
      </c>
      <c r="AC325" s="442"/>
      <c r="AD325" s="442"/>
      <c r="AE325" s="442"/>
    </row>
    <row r="326" spans="1:31" s="455" customFormat="1" ht="57">
      <c r="A326" s="447"/>
      <c r="B326" s="443" t="s">
        <v>647</v>
      </c>
      <c r="C326" s="448"/>
      <c r="D326" s="449"/>
      <c r="E326" s="449"/>
      <c r="F326" s="449"/>
      <c r="G326" s="449"/>
      <c r="H326" s="449"/>
      <c r="I326" s="450" t="s">
        <v>654</v>
      </c>
      <c r="J326" s="451"/>
      <c r="K326" s="452"/>
      <c r="L326" s="452"/>
      <c r="M326" s="452"/>
      <c r="N326" s="452"/>
      <c r="O326" s="453"/>
      <c r="P326" s="452"/>
      <c r="Q326" s="454">
        <f t="shared" si="108"/>
        <v>6512.1212100000002</v>
      </c>
      <c r="R326" s="454">
        <v>6447</v>
      </c>
      <c r="S326" s="454">
        <v>65.121210000000005</v>
      </c>
      <c r="T326" s="452"/>
      <c r="U326" s="452"/>
      <c r="V326" s="452"/>
      <c r="W326" s="452"/>
      <c r="X326" s="452"/>
      <c r="Y326" s="452"/>
      <c r="Z326" s="454">
        <f t="shared" si="105"/>
        <v>0</v>
      </c>
      <c r="AA326" s="454">
        <v>0</v>
      </c>
      <c r="AB326" s="454">
        <v>0</v>
      </c>
      <c r="AC326" s="452"/>
      <c r="AD326" s="452"/>
      <c r="AE326" s="452"/>
    </row>
    <row r="327" spans="1:31" s="1" customFormat="1" ht="20.25">
      <c r="A327" s="355"/>
      <c r="B327" s="445" t="s">
        <v>648</v>
      </c>
      <c r="C327" s="55"/>
      <c r="D327" s="321" t="s">
        <v>556</v>
      </c>
      <c r="E327" s="321" t="s">
        <v>562</v>
      </c>
      <c r="F327" s="321" t="s">
        <v>562</v>
      </c>
      <c r="G327" s="321" t="s">
        <v>563</v>
      </c>
      <c r="H327" s="321" t="s">
        <v>564</v>
      </c>
      <c r="I327" s="441" t="s">
        <v>654</v>
      </c>
      <c r="J327" s="87"/>
      <c r="K327" s="442"/>
      <c r="L327" s="442"/>
      <c r="M327" s="442"/>
      <c r="N327" s="442"/>
      <c r="O327" s="437"/>
      <c r="P327" s="442"/>
      <c r="Q327" s="446">
        <f t="shared" si="108"/>
        <v>3012.42103</v>
      </c>
      <c r="R327" s="446">
        <v>2982.29682</v>
      </c>
      <c r="S327" s="446">
        <v>30.124209999999998</v>
      </c>
      <c r="T327" s="442"/>
      <c r="U327" s="442"/>
      <c r="V327" s="442"/>
      <c r="W327" s="442"/>
      <c r="X327" s="442"/>
      <c r="Y327" s="442"/>
      <c r="Z327" s="446">
        <f t="shared" si="105"/>
        <v>0</v>
      </c>
      <c r="AA327" s="446">
        <v>0</v>
      </c>
      <c r="AB327" s="446">
        <v>0</v>
      </c>
      <c r="AC327" s="442"/>
      <c r="AD327" s="442"/>
      <c r="AE327" s="442"/>
    </row>
    <row r="328" spans="1:31" s="1" customFormat="1" ht="20.25">
      <c r="A328" s="355"/>
      <c r="B328" s="445" t="s">
        <v>649</v>
      </c>
      <c r="C328" s="55"/>
      <c r="D328" s="321" t="s">
        <v>556</v>
      </c>
      <c r="E328" s="321" t="s">
        <v>562</v>
      </c>
      <c r="F328" s="321" t="s">
        <v>562</v>
      </c>
      <c r="G328" s="321" t="s">
        <v>563</v>
      </c>
      <c r="H328" s="321" t="s">
        <v>564</v>
      </c>
      <c r="I328" s="441"/>
      <c r="J328" s="87"/>
      <c r="K328" s="442"/>
      <c r="L328" s="442"/>
      <c r="M328" s="442"/>
      <c r="N328" s="442"/>
      <c r="O328" s="437"/>
      <c r="P328" s="442"/>
      <c r="Q328" s="446">
        <f t="shared" si="108"/>
        <v>3499.7001799999998</v>
      </c>
      <c r="R328" s="446">
        <v>3464.70318</v>
      </c>
      <c r="S328" s="446">
        <v>34.997</v>
      </c>
      <c r="T328" s="442"/>
      <c r="U328" s="442"/>
      <c r="V328" s="442"/>
      <c r="W328" s="442"/>
      <c r="X328" s="442"/>
      <c r="Y328" s="442"/>
      <c r="Z328" s="446">
        <f t="shared" si="105"/>
        <v>0</v>
      </c>
      <c r="AA328" s="446">
        <v>0</v>
      </c>
      <c r="AB328" s="446">
        <v>0</v>
      </c>
      <c r="AC328" s="442"/>
      <c r="AD328" s="442"/>
      <c r="AE328" s="442"/>
    </row>
    <row r="329" spans="1:31" s="455" customFormat="1" ht="42.75">
      <c r="A329" s="447"/>
      <c r="B329" s="443" t="s">
        <v>650</v>
      </c>
      <c r="C329" s="448"/>
      <c r="D329" s="449"/>
      <c r="E329" s="449"/>
      <c r="F329" s="449"/>
      <c r="G329" s="449"/>
      <c r="H329" s="449"/>
      <c r="I329" s="450" t="s">
        <v>654</v>
      </c>
      <c r="J329" s="451"/>
      <c r="K329" s="452"/>
      <c r="L329" s="452"/>
      <c r="M329" s="452"/>
      <c r="N329" s="452"/>
      <c r="O329" s="453"/>
      <c r="P329" s="452"/>
      <c r="Q329" s="454">
        <f t="shared" si="108"/>
        <v>4239.5959599999996</v>
      </c>
      <c r="R329" s="454">
        <v>4197.2</v>
      </c>
      <c r="S329" s="454">
        <v>42.395960000000002</v>
      </c>
      <c r="T329" s="452"/>
      <c r="U329" s="452"/>
      <c r="V329" s="452"/>
      <c r="W329" s="452"/>
      <c r="X329" s="452"/>
      <c r="Y329" s="452"/>
      <c r="Z329" s="454">
        <f t="shared" si="105"/>
        <v>0</v>
      </c>
      <c r="AA329" s="454">
        <v>0</v>
      </c>
      <c r="AB329" s="454">
        <v>0</v>
      </c>
      <c r="AC329" s="452"/>
      <c r="AD329" s="452"/>
      <c r="AE329" s="452"/>
    </row>
    <row r="330" spans="1:31" s="1" customFormat="1" ht="30">
      <c r="A330" s="355"/>
      <c r="B330" s="444" t="s">
        <v>651</v>
      </c>
      <c r="C330" s="55"/>
      <c r="D330" s="321" t="s">
        <v>556</v>
      </c>
      <c r="E330" s="321" t="s">
        <v>562</v>
      </c>
      <c r="F330" s="321" t="s">
        <v>562</v>
      </c>
      <c r="G330" s="321" t="s">
        <v>563</v>
      </c>
      <c r="H330" s="321" t="s">
        <v>564</v>
      </c>
      <c r="I330" s="441" t="s">
        <v>654</v>
      </c>
      <c r="J330" s="87"/>
      <c r="K330" s="442"/>
      <c r="L330" s="442"/>
      <c r="M330" s="442"/>
      <c r="N330" s="442"/>
      <c r="O330" s="437"/>
      <c r="P330" s="442"/>
      <c r="Q330" s="446">
        <f t="shared" si="108"/>
        <v>895.38426000000004</v>
      </c>
      <c r="R330" s="446">
        <v>886.43042000000003</v>
      </c>
      <c r="S330" s="446">
        <v>8.9538399999999996</v>
      </c>
      <c r="T330" s="442"/>
      <c r="U330" s="442"/>
      <c r="V330" s="442"/>
      <c r="W330" s="442"/>
      <c r="X330" s="442"/>
      <c r="Y330" s="442"/>
      <c r="Z330" s="446">
        <f t="shared" si="105"/>
        <v>0</v>
      </c>
      <c r="AA330" s="446">
        <v>0</v>
      </c>
      <c r="AB330" s="446">
        <v>0</v>
      </c>
      <c r="AC330" s="442"/>
      <c r="AD330" s="442"/>
      <c r="AE330" s="442"/>
    </row>
    <row r="331" spans="1:31" s="1" customFormat="1" ht="45">
      <c r="A331" s="355"/>
      <c r="B331" s="444" t="s">
        <v>652</v>
      </c>
      <c r="C331" s="55"/>
      <c r="D331" s="321" t="s">
        <v>556</v>
      </c>
      <c r="E331" s="321" t="s">
        <v>562</v>
      </c>
      <c r="F331" s="321" t="s">
        <v>562</v>
      </c>
      <c r="G331" s="321" t="s">
        <v>563</v>
      </c>
      <c r="H331" s="321" t="s">
        <v>564</v>
      </c>
      <c r="I331" s="441" t="s">
        <v>654</v>
      </c>
      <c r="J331" s="87"/>
      <c r="K331" s="442"/>
      <c r="L331" s="442"/>
      <c r="M331" s="442"/>
      <c r="N331" s="442"/>
      <c r="O331" s="437"/>
      <c r="P331" s="442"/>
      <c r="Q331" s="446">
        <f t="shared" si="108"/>
        <v>3344.2117000000003</v>
      </c>
      <c r="R331" s="446">
        <v>3310.7695800000001</v>
      </c>
      <c r="S331" s="446">
        <v>33.442120000000003</v>
      </c>
      <c r="T331" s="442"/>
      <c r="U331" s="442"/>
      <c r="V331" s="442"/>
      <c r="W331" s="442"/>
      <c r="X331" s="442"/>
      <c r="Y331" s="442"/>
      <c r="Z331" s="446">
        <f t="shared" si="105"/>
        <v>0</v>
      </c>
      <c r="AA331" s="446">
        <v>0</v>
      </c>
      <c r="AB331" s="446">
        <v>0</v>
      </c>
      <c r="AC331" s="442"/>
      <c r="AD331" s="442"/>
      <c r="AE331" s="442"/>
    </row>
    <row r="332" spans="1:31" s="1" customFormat="1" ht="78.75">
      <c r="A332" s="103"/>
      <c r="B332" s="110" t="s">
        <v>449</v>
      </c>
      <c r="C332" s="110"/>
      <c r="D332" s="313"/>
      <c r="E332" s="313"/>
      <c r="F332" s="313"/>
      <c r="G332" s="313"/>
      <c r="H332" s="313"/>
      <c r="I332" s="104"/>
      <c r="J332" s="149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0"/>
      <c r="AA332" s="230"/>
      <c r="AB332" s="230"/>
      <c r="AC332" s="230"/>
      <c r="AD332" s="230"/>
      <c r="AE332" s="230"/>
    </row>
    <row r="333" spans="1:31" s="3" customFormat="1" ht="47.25">
      <c r="A333" s="70"/>
      <c r="B333" s="74" t="s">
        <v>14</v>
      </c>
      <c r="C333" s="74"/>
      <c r="D333" s="314"/>
      <c r="E333" s="314"/>
      <c r="F333" s="314"/>
      <c r="G333" s="314"/>
      <c r="H333" s="314"/>
      <c r="I333" s="74"/>
      <c r="J333" s="107"/>
      <c r="K333" s="173"/>
      <c r="L333" s="173"/>
      <c r="M333" s="173"/>
      <c r="N333" s="173"/>
      <c r="O333" s="173"/>
      <c r="P333" s="173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</row>
    <row r="334" spans="1:31" s="3" customFormat="1" ht="20.25">
      <c r="A334" s="59"/>
      <c r="B334" s="262" t="s">
        <v>522</v>
      </c>
      <c r="C334" s="262"/>
      <c r="D334" s="316"/>
      <c r="E334" s="316"/>
      <c r="F334" s="316"/>
      <c r="G334" s="316"/>
      <c r="H334" s="316"/>
      <c r="I334" s="262"/>
      <c r="J334" s="118"/>
      <c r="K334" s="282"/>
      <c r="L334" s="282"/>
      <c r="M334" s="282"/>
      <c r="N334" s="282"/>
      <c r="O334" s="282"/>
      <c r="P334" s="28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</row>
    <row r="335" spans="1:31" s="16" customFormat="1" ht="33">
      <c r="A335" s="283" t="s">
        <v>410</v>
      </c>
      <c r="B335" s="400" t="s">
        <v>627</v>
      </c>
      <c r="C335" s="399"/>
      <c r="D335" s="283" t="s">
        <v>556</v>
      </c>
      <c r="E335" s="283" t="s">
        <v>562</v>
      </c>
      <c r="F335" s="283" t="s">
        <v>558</v>
      </c>
      <c r="G335" s="321" t="s">
        <v>610</v>
      </c>
      <c r="H335" s="321" t="s">
        <v>564</v>
      </c>
      <c r="I335" s="301">
        <v>2023</v>
      </c>
      <c r="J335" s="284"/>
      <c r="K335" s="174"/>
      <c r="L335" s="174"/>
      <c r="M335" s="174"/>
      <c r="N335" s="174">
        <f>O335+P335</f>
        <v>44323.6</v>
      </c>
      <c r="O335" s="174">
        <v>0</v>
      </c>
      <c r="P335" s="174">
        <v>44323.6</v>
      </c>
      <c r="Q335" s="174">
        <v>44232</v>
      </c>
      <c r="R335" s="174">
        <v>0</v>
      </c>
      <c r="S335" s="174">
        <v>44232</v>
      </c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</row>
    <row r="336" spans="1:31" ht="63">
      <c r="A336" s="70"/>
      <c r="B336" s="74" t="s">
        <v>40</v>
      </c>
      <c r="C336" s="74"/>
      <c r="D336" s="314"/>
      <c r="E336" s="314"/>
      <c r="F336" s="314"/>
      <c r="G336" s="314"/>
      <c r="H336" s="314"/>
      <c r="I336" s="74"/>
      <c r="J336" s="107"/>
      <c r="K336" s="173"/>
      <c r="L336" s="173"/>
      <c r="M336" s="173"/>
      <c r="N336" s="173"/>
      <c r="O336" s="173"/>
      <c r="P336" s="173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  <c r="AA336" s="168"/>
      <c r="AB336" s="168"/>
      <c r="AC336" s="168"/>
      <c r="AD336" s="168"/>
      <c r="AE336" s="168"/>
    </row>
    <row r="337" spans="1:31" s="1" customFormat="1" ht="63" hidden="1">
      <c r="A337" s="57" t="s">
        <v>428</v>
      </c>
      <c r="B337" s="55" t="s">
        <v>238</v>
      </c>
      <c r="C337" s="367"/>
      <c r="D337" s="321"/>
      <c r="E337" s="321"/>
      <c r="F337" s="321"/>
      <c r="G337" s="321"/>
      <c r="H337" s="321"/>
      <c r="I337" s="86" t="s">
        <v>540</v>
      </c>
      <c r="J337" s="119">
        <v>70014.100000000006</v>
      </c>
      <c r="K337" s="174">
        <v>2741</v>
      </c>
      <c r="L337" s="174">
        <v>2713.6</v>
      </c>
      <c r="M337" s="174">
        <v>27.4</v>
      </c>
      <c r="N337" s="174">
        <f>-K337</f>
        <v>-2741</v>
      </c>
      <c r="O337" s="174">
        <f t="shared" ref="O337:P337" si="109">-L337</f>
        <v>-2713.6</v>
      </c>
      <c r="P337" s="174">
        <f t="shared" si="109"/>
        <v>-27.4</v>
      </c>
      <c r="Q337" s="174"/>
      <c r="R337" s="174"/>
      <c r="S337" s="174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</row>
    <row r="338" spans="1:31" s="1" customFormat="1" ht="63">
      <c r="A338" s="57" t="s">
        <v>411</v>
      </c>
      <c r="B338" s="43" t="s">
        <v>15</v>
      </c>
      <c r="C338" s="43" t="s">
        <v>626</v>
      </c>
      <c r="D338" s="283" t="s">
        <v>556</v>
      </c>
      <c r="E338" s="283" t="s">
        <v>562</v>
      </c>
      <c r="F338" s="321" t="s">
        <v>558</v>
      </c>
      <c r="G338" s="321" t="s">
        <v>611</v>
      </c>
      <c r="H338" s="321" t="s">
        <v>567</v>
      </c>
      <c r="I338" s="86" t="s">
        <v>539</v>
      </c>
      <c r="J338" s="119">
        <v>437776.6</v>
      </c>
      <c r="K338" s="174">
        <v>326119.2</v>
      </c>
      <c r="L338" s="174">
        <v>322858</v>
      </c>
      <c r="M338" s="174">
        <v>3261.2</v>
      </c>
      <c r="N338" s="174"/>
      <c r="O338" s="174"/>
      <c r="P338" s="174"/>
      <c r="Q338" s="174">
        <v>326119.2</v>
      </c>
      <c r="R338" s="174">
        <v>322858</v>
      </c>
      <c r="S338" s="174">
        <v>3261.2</v>
      </c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</row>
    <row r="339" spans="1:31" s="1" customFormat="1" ht="63">
      <c r="A339" s="57" t="s">
        <v>412</v>
      </c>
      <c r="B339" s="43" t="s">
        <v>16</v>
      </c>
      <c r="C339" s="43" t="s">
        <v>626</v>
      </c>
      <c r="D339" s="283" t="s">
        <v>556</v>
      </c>
      <c r="E339" s="283" t="s">
        <v>562</v>
      </c>
      <c r="F339" s="321" t="s">
        <v>558</v>
      </c>
      <c r="G339" s="321" t="s">
        <v>611</v>
      </c>
      <c r="H339" s="321" t="s">
        <v>567</v>
      </c>
      <c r="I339" s="86" t="s">
        <v>539</v>
      </c>
      <c r="J339" s="119">
        <v>304646.90000000002</v>
      </c>
      <c r="K339" s="174">
        <v>269721.89999999997</v>
      </c>
      <c r="L339" s="174">
        <v>267024.69999999995</v>
      </c>
      <c r="M339" s="174">
        <v>2697.2</v>
      </c>
      <c r="N339" s="174"/>
      <c r="O339" s="174"/>
      <c r="P339" s="174"/>
      <c r="Q339" s="174">
        <v>269721.90000000002</v>
      </c>
      <c r="R339" s="174">
        <v>267024.7</v>
      </c>
      <c r="S339" s="174">
        <v>2697.2</v>
      </c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</row>
    <row r="340" spans="1:31" s="1" customFormat="1" ht="63">
      <c r="A340" s="57" t="s">
        <v>413</v>
      </c>
      <c r="B340" s="43" t="s">
        <v>116</v>
      </c>
      <c r="C340" s="43" t="s">
        <v>626</v>
      </c>
      <c r="D340" s="283" t="s">
        <v>556</v>
      </c>
      <c r="E340" s="283" t="s">
        <v>562</v>
      </c>
      <c r="F340" s="321" t="s">
        <v>558</v>
      </c>
      <c r="G340" s="321" t="s">
        <v>611</v>
      </c>
      <c r="H340" s="321" t="s">
        <v>567</v>
      </c>
      <c r="I340" s="86" t="s">
        <v>534</v>
      </c>
      <c r="J340" s="119" t="s">
        <v>496</v>
      </c>
      <c r="K340" s="174"/>
      <c r="L340" s="174"/>
      <c r="M340" s="174"/>
      <c r="N340" s="174">
        <v>41902.699999999997</v>
      </c>
      <c r="O340" s="174">
        <v>41483.699999999997</v>
      </c>
      <c r="P340" s="174">
        <v>419</v>
      </c>
      <c r="Q340" s="174">
        <v>41902.699999999997</v>
      </c>
      <c r="R340" s="174">
        <v>41483.699999999997</v>
      </c>
      <c r="S340" s="174">
        <v>419</v>
      </c>
      <c r="T340" s="180">
        <v>144201.60000000001</v>
      </c>
      <c r="U340" s="180">
        <v>142759.6</v>
      </c>
      <c r="V340" s="180">
        <v>1442</v>
      </c>
      <c r="W340" s="180">
        <f>Z340-T340</f>
        <v>281679.79999999993</v>
      </c>
      <c r="X340" s="180">
        <f>AA340-U340</f>
        <v>278863</v>
      </c>
      <c r="Y340" s="180">
        <f>AB340-V340</f>
        <v>2816.8</v>
      </c>
      <c r="Z340" s="180">
        <v>425881.39999999997</v>
      </c>
      <c r="AA340" s="180">
        <v>421622.6</v>
      </c>
      <c r="AB340" s="180">
        <v>4258.8</v>
      </c>
      <c r="AC340" s="180"/>
      <c r="AD340" s="180"/>
      <c r="AE340" s="180"/>
    </row>
    <row r="341" spans="1:31" s="1" customFormat="1" ht="1.5" hidden="1" customHeight="1">
      <c r="A341" s="57" t="s">
        <v>428</v>
      </c>
      <c r="B341" s="43" t="s">
        <v>240</v>
      </c>
      <c r="C341" s="43"/>
      <c r="D341" s="283"/>
      <c r="E341" s="283"/>
      <c r="F341" s="321"/>
      <c r="G341" s="321"/>
      <c r="H341" s="321"/>
      <c r="I341" s="86">
        <v>2024</v>
      </c>
      <c r="J341" s="119"/>
      <c r="K341" s="174">
        <v>39161.699999999997</v>
      </c>
      <c r="L341" s="174">
        <v>38770.099999999991</v>
      </c>
      <c r="M341" s="174">
        <v>391.59999999999991</v>
      </c>
      <c r="N341" s="174">
        <f>-K341</f>
        <v>-39161.699999999997</v>
      </c>
      <c r="O341" s="174">
        <f t="shared" ref="O341:P341" si="110">-L341</f>
        <v>-38770.099999999991</v>
      </c>
      <c r="P341" s="174">
        <f t="shared" si="110"/>
        <v>-391.59999999999991</v>
      </c>
      <c r="Q341" s="174"/>
      <c r="R341" s="174"/>
      <c r="S341" s="174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</row>
    <row r="342" spans="1:31" s="1" customFormat="1" ht="63" hidden="1">
      <c r="A342" s="57" t="s">
        <v>468</v>
      </c>
      <c r="B342" s="43" t="s">
        <v>241</v>
      </c>
      <c r="C342" s="43"/>
      <c r="D342" s="283"/>
      <c r="E342" s="283"/>
      <c r="F342" s="321"/>
      <c r="G342" s="321"/>
      <c r="H342" s="321"/>
      <c r="I342" s="86"/>
      <c r="J342" s="119" t="s">
        <v>497</v>
      </c>
      <c r="K342" s="174"/>
      <c r="L342" s="174"/>
      <c r="M342" s="174"/>
      <c r="N342" s="174"/>
      <c r="O342" s="174"/>
      <c r="P342" s="174"/>
      <c r="Q342" s="174"/>
      <c r="R342" s="174"/>
      <c r="S342" s="174"/>
      <c r="T342" s="180">
        <v>218582.3</v>
      </c>
      <c r="U342" s="180">
        <v>216396.5</v>
      </c>
      <c r="V342" s="180">
        <v>2185.8000000000002</v>
      </c>
      <c r="W342" s="180">
        <f>-T342</f>
        <v>-218582.3</v>
      </c>
      <c r="X342" s="180">
        <f t="shared" ref="X342:Y343" si="111">-U342</f>
        <v>-216396.5</v>
      </c>
      <c r="Y342" s="180">
        <f t="shared" si="111"/>
        <v>-2185.8000000000002</v>
      </c>
      <c r="Z342" s="180"/>
      <c r="AA342" s="180"/>
      <c r="AB342" s="180"/>
      <c r="AC342" s="180"/>
      <c r="AD342" s="180"/>
      <c r="AE342" s="180"/>
    </row>
    <row r="343" spans="1:31" s="1" customFormat="1" ht="15.75" hidden="1" customHeight="1">
      <c r="A343" s="57" t="s">
        <v>469</v>
      </c>
      <c r="B343" s="43" t="s">
        <v>242</v>
      </c>
      <c r="C343" s="43"/>
      <c r="D343" s="283"/>
      <c r="E343" s="283"/>
      <c r="F343" s="321"/>
      <c r="G343" s="321"/>
      <c r="H343" s="321"/>
      <c r="I343" s="86"/>
      <c r="J343" s="119" t="s">
        <v>498</v>
      </c>
      <c r="K343" s="174"/>
      <c r="L343" s="174"/>
      <c r="M343" s="174"/>
      <c r="N343" s="174"/>
      <c r="O343" s="174"/>
      <c r="P343" s="174"/>
      <c r="Q343" s="174"/>
      <c r="R343" s="174"/>
      <c r="S343" s="174"/>
      <c r="T343" s="180">
        <v>63097.5</v>
      </c>
      <c r="U343" s="180">
        <v>62466.5</v>
      </c>
      <c r="V343" s="180">
        <v>631</v>
      </c>
      <c r="W343" s="180">
        <f>-T343</f>
        <v>-63097.5</v>
      </c>
      <c r="X343" s="180">
        <f t="shared" si="111"/>
        <v>-62466.5</v>
      </c>
      <c r="Y343" s="180">
        <f t="shared" si="111"/>
        <v>-631</v>
      </c>
      <c r="Z343" s="180"/>
      <c r="AA343" s="180"/>
      <c r="AB343" s="180"/>
      <c r="AC343" s="180"/>
      <c r="AD343" s="180"/>
      <c r="AE343" s="180"/>
    </row>
    <row r="344" spans="1:31" s="3" customFormat="1" ht="50.25" customHeight="1">
      <c r="A344" s="57" t="s">
        <v>414</v>
      </c>
      <c r="B344" s="45" t="s">
        <v>53</v>
      </c>
      <c r="C344" s="45"/>
      <c r="D344" s="394" t="s">
        <v>556</v>
      </c>
      <c r="E344" s="394" t="s">
        <v>586</v>
      </c>
      <c r="F344" s="318" t="s">
        <v>262</v>
      </c>
      <c r="G344" s="318" t="s">
        <v>607</v>
      </c>
      <c r="H344" s="318" t="s">
        <v>567</v>
      </c>
      <c r="I344" s="30" t="s">
        <v>539</v>
      </c>
      <c r="J344" s="119" t="s">
        <v>499</v>
      </c>
      <c r="K344" s="174">
        <v>353535.4</v>
      </c>
      <c r="L344" s="174">
        <v>350000</v>
      </c>
      <c r="M344" s="174">
        <v>3535.4</v>
      </c>
      <c r="N344" s="174">
        <f>Q344-K344</f>
        <v>-79091</v>
      </c>
      <c r="O344" s="174">
        <f>R344-L344</f>
        <v>-78300</v>
      </c>
      <c r="P344" s="174">
        <f>S344-M344</f>
        <v>-791</v>
      </c>
      <c r="Q344" s="174">
        <f>R344+S344</f>
        <v>274444.40000000002</v>
      </c>
      <c r="R344" s="174">
        <v>271700</v>
      </c>
      <c r="S344" s="174">
        <v>2744.4</v>
      </c>
      <c r="T344" s="180">
        <v>454545.5</v>
      </c>
      <c r="U344" s="180">
        <v>450000</v>
      </c>
      <c r="V344" s="180">
        <v>4545.5</v>
      </c>
      <c r="W344" s="180">
        <f>Z344-T344</f>
        <v>-147878.79999999999</v>
      </c>
      <c r="X344" s="180">
        <f>AA344-U344</f>
        <v>-146400</v>
      </c>
      <c r="Y344" s="180">
        <f>AB344-V344</f>
        <v>-1478.8000000000002</v>
      </c>
      <c r="Z344" s="180">
        <f>AA344+AB344</f>
        <v>306666.7</v>
      </c>
      <c r="AA344" s="180">
        <v>303600</v>
      </c>
      <c r="AB344" s="180">
        <v>3066.7</v>
      </c>
      <c r="AC344" s="180"/>
      <c r="AD344" s="180"/>
      <c r="AE344" s="180"/>
    </row>
    <row r="345" spans="1:31" s="1" customFormat="1" ht="47.25">
      <c r="A345" s="103"/>
      <c r="B345" s="110" t="s">
        <v>450</v>
      </c>
      <c r="C345" s="110"/>
      <c r="D345" s="313"/>
      <c r="E345" s="313"/>
      <c r="F345" s="313"/>
      <c r="G345" s="313"/>
      <c r="H345" s="313"/>
      <c r="I345" s="257"/>
      <c r="J345" s="149"/>
      <c r="K345" s="230"/>
      <c r="L345" s="230"/>
      <c r="M345" s="230"/>
      <c r="N345" s="230"/>
      <c r="O345" s="230"/>
      <c r="P345" s="230"/>
      <c r="Q345" s="230"/>
      <c r="R345" s="230"/>
      <c r="S345" s="230"/>
      <c r="T345" s="230"/>
      <c r="U345" s="230"/>
      <c r="V345" s="230"/>
      <c r="W345" s="230"/>
      <c r="X345" s="230"/>
      <c r="Y345" s="230"/>
      <c r="Z345" s="230"/>
      <c r="AA345" s="230"/>
      <c r="AB345" s="230"/>
      <c r="AC345" s="230"/>
      <c r="AD345" s="230"/>
      <c r="AE345" s="230"/>
    </row>
    <row r="346" spans="1:31" ht="20.25">
      <c r="A346" s="70"/>
      <c r="B346" s="74" t="s">
        <v>470</v>
      </c>
      <c r="C346" s="74"/>
      <c r="D346" s="314"/>
      <c r="E346" s="314"/>
      <c r="F346" s="314"/>
      <c r="G346" s="314"/>
      <c r="H346" s="314"/>
      <c r="I346" s="74"/>
      <c r="J346" s="107"/>
      <c r="K346" s="173"/>
      <c r="L346" s="173"/>
      <c r="M346" s="173"/>
      <c r="N346" s="173"/>
      <c r="O346" s="173"/>
      <c r="P346" s="173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</row>
    <row r="347" spans="1:31" s="16" customFormat="1" ht="47.25">
      <c r="A347" s="57" t="s">
        <v>415</v>
      </c>
      <c r="B347" s="39" t="s">
        <v>120</v>
      </c>
      <c r="C347" s="39"/>
      <c r="D347" s="322" t="s">
        <v>556</v>
      </c>
      <c r="E347" s="322" t="s">
        <v>562</v>
      </c>
      <c r="F347" s="322" t="s">
        <v>558</v>
      </c>
      <c r="G347" s="324" t="s">
        <v>609</v>
      </c>
      <c r="H347" s="324" t="s">
        <v>608</v>
      </c>
      <c r="I347" s="86">
        <v>2023</v>
      </c>
      <c r="J347" s="127"/>
      <c r="K347" s="180">
        <v>14820.3</v>
      </c>
      <c r="L347" s="180">
        <v>0</v>
      </c>
      <c r="M347" s="180">
        <v>14820.3</v>
      </c>
      <c r="N347" s="180"/>
      <c r="O347" s="180"/>
      <c r="P347" s="180"/>
      <c r="Q347" s="180">
        <v>14820.3</v>
      </c>
      <c r="R347" s="180">
        <v>0</v>
      </c>
      <c r="S347" s="180">
        <v>14820.3</v>
      </c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</row>
    <row r="348" spans="1:31" s="16" customFormat="1" ht="19.5" customHeight="1">
      <c r="A348" s="67"/>
      <c r="B348" s="375" t="s">
        <v>112</v>
      </c>
      <c r="C348" s="375"/>
      <c r="D348" s="376"/>
      <c r="E348" s="376"/>
      <c r="F348" s="376"/>
      <c r="G348" s="323"/>
      <c r="H348" s="323"/>
      <c r="I348" s="264"/>
      <c r="J348" s="126"/>
      <c r="K348" s="181">
        <v>14820.3</v>
      </c>
      <c r="L348" s="181">
        <v>0</v>
      </c>
      <c r="M348" s="181">
        <v>14820.3</v>
      </c>
      <c r="N348" s="181"/>
      <c r="O348" s="181"/>
      <c r="P348" s="181"/>
      <c r="Q348" s="181">
        <v>14820.3</v>
      </c>
      <c r="R348" s="181">
        <v>0</v>
      </c>
      <c r="S348" s="181">
        <v>14820.3</v>
      </c>
      <c r="T348" s="181"/>
      <c r="U348" s="181"/>
      <c r="V348" s="181"/>
      <c r="W348" s="181"/>
      <c r="X348" s="181"/>
      <c r="Y348" s="181"/>
      <c r="Z348" s="181"/>
      <c r="AA348" s="181"/>
      <c r="AB348" s="181"/>
      <c r="AC348" s="181"/>
      <c r="AD348" s="181"/>
      <c r="AE348" s="181"/>
    </row>
    <row r="349" spans="1:31" s="16" customFormat="1" ht="63">
      <c r="A349" s="57" t="s">
        <v>416</v>
      </c>
      <c r="B349" s="39" t="s">
        <v>121</v>
      </c>
      <c r="C349" s="39"/>
      <c r="D349" s="322" t="s">
        <v>556</v>
      </c>
      <c r="E349" s="322" t="s">
        <v>562</v>
      </c>
      <c r="F349" s="322" t="s">
        <v>558</v>
      </c>
      <c r="G349" s="324" t="s">
        <v>609</v>
      </c>
      <c r="H349" s="324" t="s">
        <v>608</v>
      </c>
      <c r="I349" s="86">
        <v>2023</v>
      </c>
      <c r="J349" s="127"/>
      <c r="K349" s="180">
        <v>7949.7</v>
      </c>
      <c r="L349" s="180">
        <v>0</v>
      </c>
      <c r="M349" s="180">
        <v>7949.7</v>
      </c>
      <c r="N349" s="180"/>
      <c r="O349" s="180"/>
      <c r="P349" s="180"/>
      <c r="Q349" s="180">
        <v>7949.7</v>
      </c>
      <c r="R349" s="180">
        <v>0</v>
      </c>
      <c r="S349" s="180">
        <v>7949.7</v>
      </c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</row>
    <row r="350" spans="1:31" s="16" customFormat="1" ht="16.5" customHeight="1">
      <c r="A350" s="245"/>
      <c r="B350" s="375" t="s">
        <v>112</v>
      </c>
      <c r="C350" s="375"/>
      <c r="D350" s="376"/>
      <c r="E350" s="376"/>
      <c r="F350" s="376"/>
      <c r="G350" s="323"/>
      <c r="H350" s="323"/>
      <c r="I350" s="264"/>
      <c r="J350" s="126"/>
      <c r="K350" s="181">
        <v>7949.7</v>
      </c>
      <c r="L350" s="181">
        <v>0</v>
      </c>
      <c r="M350" s="181">
        <v>7949.7</v>
      </c>
      <c r="N350" s="181"/>
      <c r="O350" s="181"/>
      <c r="P350" s="181"/>
      <c r="Q350" s="181">
        <v>7949.7</v>
      </c>
      <c r="R350" s="181">
        <v>0</v>
      </c>
      <c r="S350" s="181">
        <v>7949.7</v>
      </c>
      <c r="T350" s="181"/>
      <c r="U350" s="181"/>
      <c r="V350" s="181"/>
      <c r="W350" s="181"/>
      <c r="X350" s="181"/>
      <c r="Y350" s="181"/>
      <c r="Z350" s="181"/>
      <c r="AA350" s="181"/>
      <c r="AB350" s="181"/>
      <c r="AC350" s="181"/>
      <c r="AD350" s="181"/>
      <c r="AE350" s="181"/>
    </row>
    <row r="351" spans="1:31" s="404" customFormat="1" ht="31.5">
      <c r="A351" s="70"/>
      <c r="B351" s="74" t="s">
        <v>474</v>
      </c>
      <c r="C351" s="74"/>
      <c r="D351" s="314"/>
      <c r="E351" s="314"/>
      <c r="F351" s="314"/>
      <c r="G351" s="314"/>
      <c r="H351" s="314"/>
      <c r="I351" s="74"/>
      <c r="J351" s="107"/>
      <c r="K351" s="402"/>
      <c r="L351" s="402"/>
      <c r="M351" s="402"/>
      <c r="N351" s="402"/>
      <c r="O351" s="402"/>
      <c r="P351" s="402"/>
      <c r="Q351" s="403"/>
      <c r="R351" s="403"/>
      <c r="S351" s="403"/>
      <c r="T351" s="403"/>
      <c r="U351" s="403"/>
      <c r="V351" s="403"/>
      <c r="W351" s="403"/>
      <c r="X351" s="403"/>
      <c r="Y351" s="403"/>
      <c r="Z351" s="403"/>
      <c r="AA351" s="403"/>
      <c r="AB351" s="403"/>
      <c r="AC351" s="403"/>
      <c r="AD351" s="403"/>
      <c r="AE351" s="403"/>
    </row>
    <row r="352" spans="1:31" s="407" customFormat="1" ht="63.75" customHeight="1">
      <c r="A352" s="57" t="s">
        <v>417</v>
      </c>
      <c r="B352" s="400" t="s">
        <v>492</v>
      </c>
      <c r="C352" s="399" t="s">
        <v>632</v>
      </c>
      <c r="D352" s="398" t="s">
        <v>556</v>
      </c>
      <c r="E352" s="398" t="s">
        <v>562</v>
      </c>
      <c r="F352" s="398" t="s">
        <v>558</v>
      </c>
      <c r="G352" s="398" t="s">
        <v>583</v>
      </c>
      <c r="H352" s="398" t="s">
        <v>608</v>
      </c>
      <c r="I352" s="301" t="s">
        <v>539</v>
      </c>
      <c r="J352" s="284" t="s">
        <v>491</v>
      </c>
      <c r="K352" s="405"/>
      <c r="L352" s="405"/>
      <c r="M352" s="405"/>
      <c r="N352" s="405">
        <f>O352+P352</f>
        <v>60597</v>
      </c>
      <c r="O352" s="405">
        <f>O397</f>
        <v>0</v>
      </c>
      <c r="P352" s="405">
        <v>60597</v>
      </c>
      <c r="Q352" s="174">
        <f>R352+S352</f>
        <v>60597</v>
      </c>
      <c r="R352" s="174">
        <f>R397</f>
        <v>0</v>
      </c>
      <c r="S352" s="174">
        <v>60597</v>
      </c>
      <c r="T352" s="180"/>
      <c r="U352" s="180"/>
      <c r="V352" s="180"/>
      <c r="W352" s="180"/>
      <c r="X352" s="180"/>
      <c r="Y352" s="180"/>
      <c r="Z352" s="180"/>
      <c r="AA352" s="406"/>
      <c r="AB352" s="406"/>
      <c r="AC352" s="406"/>
      <c r="AD352" s="406"/>
      <c r="AE352" s="406"/>
    </row>
    <row r="353" spans="1:31" s="433" customFormat="1" ht="65.25" customHeight="1">
      <c r="A353" s="57" t="s">
        <v>418</v>
      </c>
      <c r="B353" s="430" t="s">
        <v>493</v>
      </c>
      <c r="C353" s="431" t="s">
        <v>632</v>
      </c>
      <c r="D353" s="315" t="s">
        <v>556</v>
      </c>
      <c r="E353" s="315" t="s">
        <v>562</v>
      </c>
      <c r="F353" s="315" t="s">
        <v>558</v>
      </c>
      <c r="G353" s="315" t="s">
        <v>583</v>
      </c>
      <c r="H353" s="315" t="s">
        <v>608</v>
      </c>
      <c r="I353" s="432">
        <v>2023</v>
      </c>
      <c r="J353" s="126"/>
      <c r="K353" s="406"/>
      <c r="L353" s="406"/>
      <c r="M353" s="406"/>
      <c r="N353" s="406">
        <f>O353+P353</f>
        <v>120981</v>
      </c>
      <c r="O353" s="406">
        <f>O398</f>
        <v>0</v>
      </c>
      <c r="P353" s="406">
        <v>120981</v>
      </c>
      <c r="Q353" s="180">
        <f>R353+S353</f>
        <v>120981</v>
      </c>
      <c r="R353" s="180">
        <f>R398</f>
        <v>0</v>
      </c>
      <c r="S353" s="180">
        <v>120981</v>
      </c>
      <c r="T353" s="180"/>
      <c r="U353" s="180"/>
      <c r="V353" s="180"/>
      <c r="W353" s="180"/>
      <c r="X353" s="180"/>
      <c r="Y353" s="180"/>
      <c r="Z353" s="180"/>
      <c r="AA353" s="406"/>
      <c r="AB353" s="406"/>
      <c r="AC353" s="406"/>
      <c r="AD353" s="406"/>
      <c r="AE353" s="406"/>
    </row>
    <row r="354" spans="1:31" s="411" customFormat="1" ht="48" customHeight="1">
      <c r="A354" s="347" t="s">
        <v>419</v>
      </c>
      <c r="B354" s="408" t="s">
        <v>616</v>
      </c>
      <c r="C354" s="409"/>
      <c r="D354" s="348" t="s">
        <v>556</v>
      </c>
      <c r="E354" s="348" t="s">
        <v>562</v>
      </c>
      <c r="F354" s="348" t="s">
        <v>558</v>
      </c>
      <c r="G354" s="348" t="s">
        <v>583</v>
      </c>
      <c r="H354" s="348" t="s">
        <v>608</v>
      </c>
      <c r="I354" s="349">
        <v>2023</v>
      </c>
      <c r="J354" s="350"/>
      <c r="K354" s="410"/>
      <c r="L354" s="410"/>
      <c r="M354" s="410"/>
      <c r="N354" s="410"/>
      <c r="O354" s="410"/>
      <c r="P354" s="410"/>
      <c r="Q354" s="427">
        <v>275195.40000000002</v>
      </c>
      <c r="R354" s="427">
        <v>0</v>
      </c>
      <c r="S354" s="427">
        <v>275195.40000000002</v>
      </c>
      <c r="T354" s="427"/>
      <c r="U354" s="427"/>
      <c r="V354" s="427"/>
      <c r="W354" s="427"/>
      <c r="X354" s="427"/>
      <c r="Y354" s="427"/>
      <c r="Z354" s="427"/>
      <c r="AA354" s="410"/>
      <c r="AB354" s="410"/>
      <c r="AC354" s="410"/>
      <c r="AD354" s="410"/>
      <c r="AE354" s="410"/>
    </row>
    <row r="355" spans="1:31" s="411" customFormat="1" ht="47.25">
      <c r="A355" s="423" t="s">
        <v>420</v>
      </c>
      <c r="B355" s="424" t="s">
        <v>617</v>
      </c>
      <c r="C355" s="409"/>
      <c r="D355" s="348" t="s">
        <v>556</v>
      </c>
      <c r="E355" s="348" t="s">
        <v>562</v>
      </c>
      <c r="F355" s="348" t="s">
        <v>558</v>
      </c>
      <c r="G355" s="348" t="s">
        <v>583</v>
      </c>
      <c r="H355" s="348" t="s">
        <v>608</v>
      </c>
      <c r="I355" s="349">
        <v>2023</v>
      </c>
      <c r="J355" s="350"/>
      <c r="K355" s="425"/>
      <c r="L355" s="425"/>
      <c r="M355" s="425"/>
      <c r="N355" s="425"/>
      <c r="O355" s="425"/>
      <c r="P355" s="425"/>
      <c r="Q355" s="426">
        <v>279357.40000000002</v>
      </c>
      <c r="R355" s="426">
        <v>0</v>
      </c>
      <c r="S355" s="426">
        <v>279357.40000000002</v>
      </c>
      <c r="T355" s="426"/>
      <c r="U355" s="426"/>
      <c r="V355" s="426"/>
      <c r="W355" s="426"/>
      <c r="X355" s="426"/>
      <c r="Y355" s="426"/>
      <c r="Z355" s="426"/>
      <c r="AA355" s="425"/>
      <c r="AB355" s="425"/>
      <c r="AC355" s="425"/>
      <c r="AD355" s="425"/>
      <c r="AE355" s="425"/>
    </row>
    <row r="356" spans="1:31" s="404" customFormat="1" ht="51.75" customHeight="1">
      <c r="A356" s="70"/>
      <c r="B356" s="74" t="s">
        <v>40</v>
      </c>
      <c r="C356" s="74"/>
      <c r="D356" s="314"/>
      <c r="E356" s="314"/>
      <c r="F356" s="314"/>
      <c r="G356" s="314"/>
      <c r="H356" s="314"/>
      <c r="I356" s="74"/>
      <c r="J356" s="107"/>
      <c r="K356" s="402"/>
      <c r="L356" s="402"/>
      <c r="M356" s="402"/>
      <c r="N356" s="402"/>
      <c r="O356" s="402"/>
      <c r="P356" s="402"/>
      <c r="Q356" s="403"/>
      <c r="R356" s="403"/>
      <c r="S356" s="403"/>
      <c r="T356" s="403"/>
      <c r="U356" s="403"/>
      <c r="V356" s="403"/>
      <c r="W356" s="403"/>
      <c r="X356" s="403"/>
      <c r="Y356" s="403"/>
      <c r="Z356" s="403"/>
      <c r="AA356" s="403"/>
      <c r="AB356" s="403"/>
      <c r="AC356" s="403"/>
      <c r="AD356" s="403"/>
      <c r="AE356" s="403"/>
    </row>
    <row r="357" spans="1:31" s="16" customFormat="1" ht="126">
      <c r="A357" s="64" t="s">
        <v>421</v>
      </c>
      <c r="B357" s="430" t="s">
        <v>656</v>
      </c>
      <c r="C357" s="399" t="s">
        <v>620</v>
      </c>
      <c r="D357" s="398" t="s">
        <v>556</v>
      </c>
      <c r="E357" s="398" t="s">
        <v>562</v>
      </c>
      <c r="F357" s="398" t="s">
        <v>558</v>
      </c>
      <c r="G357" s="398" t="s">
        <v>610</v>
      </c>
      <c r="H357" s="398" t="s">
        <v>567</v>
      </c>
      <c r="I357" s="301">
        <v>2023</v>
      </c>
      <c r="J357" s="284"/>
      <c r="K357" s="174"/>
      <c r="L357" s="174"/>
      <c r="M357" s="174"/>
      <c r="N357" s="174"/>
      <c r="O357" s="174"/>
      <c r="P357" s="174"/>
      <c r="Q357" s="174">
        <v>43147.3</v>
      </c>
      <c r="R357" s="174">
        <v>0</v>
      </c>
      <c r="S357" s="174">
        <v>43147.3</v>
      </c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</row>
    <row r="358" spans="1:31" s="16" customFormat="1" ht="31.5">
      <c r="A358" s="283"/>
      <c r="B358" s="467" t="s">
        <v>112</v>
      </c>
      <c r="C358" s="399"/>
      <c r="D358" s="465"/>
      <c r="E358" s="465"/>
      <c r="F358" s="465"/>
      <c r="G358" s="465"/>
      <c r="H358" s="465"/>
      <c r="I358" s="301"/>
      <c r="J358" s="284"/>
      <c r="K358" s="466"/>
      <c r="L358" s="466"/>
      <c r="M358" s="466"/>
      <c r="N358" s="466"/>
      <c r="O358" s="466"/>
      <c r="P358" s="466"/>
      <c r="Q358" s="174">
        <v>43147.3</v>
      </c>
      <c r="R358" s="174">
        <v>0</v>
      </c>
      <c r="S358" s="174">
        <v>43147.3</v>
      </c>
      <c r="T358" s="466"/>
      <c r="U358" s="466"/>
      <c r="V358" s="466"/>
      <c r="W358" s="466"/>
      <c r="X358" s="466"/>
      <c r="Y358" s="466"/>
      <c r="Z358" s="466"/>
      <c r="AA358" s="466"/>
      <c r="AB358" s="466"/>
      <c r="AC358" s="466"/>
      <c r="AD358" s="466"/>
      <c r="AE358" s="466"/>
    </row>
    <row r="359" spans="1:31" s="5" customFormat="1" ht="20.25">
      <c r="A359" s="38"/>
      <c r="B359" s="38" t="s">
        <v>467</v>
      </c>
      <c r="C359" s="38"/>
      <c r="D359" s="311"/>
      <c r="E359" s="311"/>
      <c r="F359" s="311"/>
      <c r="G359" s="311"/>
      <c r="H359" s="311"/>
      <c r="I359" s="32"/>
      <c r="J359" s="115"/>
      <c r="K359" s="227">
        <f t="shared" ref="K359:P359" si="112">K364+K365+K368</f>
        <v>266838.09999999998</v>
      </c>
      <c r="L359" s="227">
        <f t="shared" si="112"/>
        <v>264699.09999999998</v>
      </c>
      <c r="M359" s="227">
        <f t="shared" si="112"/>
        <v>2139</v>
      </c>
      <c r="N359" s="227">
        <f t="shared" si="112"/>
        <v>2496.6999999999825</v>
      </c>
      <c r="O359" s="227">
        <f t="shared" si="112"/>
        <v>0</v>
      </c>
      <c r="P359" s="227">
        <f t="shared" si="112"/>
        <v>2496.7000000000003</v>
      </c>
      <c r="Q359" s="227">
        <f>Q364+Q365+Q368+Q369+Q371+Q373</f>
        <v>328625.06</v>
      </c>
      <c r="R359" s="227">
        <f t="shared" ref="R359:AE359" si="113">R364+R365+R368+R369+R371+R373</f>
        <v>264699.09999999998</v>
      </c>
      <c r="S359" s="227">
        <f t="shared" si="113"/>
        <v>63925.96</v>
      </c>
      <c r="T359" s="227">
        <f t="shared" si="113"/>
        <v>383826.8</v>
      </c>
      <c r="U359" s="227">
        <f t="shared" si="113"/>
        <v>380750</v>
      </c>
      <c r="V359" s="227">
        <f t="shared" si="113"/>
        <v>3076.8</v>
      </c>
      <c r="W359" s="227">
        <f t="shared" si="113"/>
        <v>944.29999999998836</v>
      </c>
      <c r="X359" s="227">
        <f t="shared" si="113"/>
        <v>-6916.5</v>
      </c>
      <c r="Y359" s="227">
        <f t="shared" si="113"/>
        <v>7860.8</v>
      </c>
      <c r="Z359" s="227">
        <f t="shared" si="113"/>
        <v>384771.1</v>
      </c>
      <c r="AA359" s="227">
        <f t="shared" si="113"/>
        <v>373833.5</v>
      </c>
      <c r="AB359" s="227">
        <f t="shared" si="113"/>
        <v>10937.6</v>
      </c>
      <c r="AC359" s="227">
        <f t="shared" si="113"/>
        <v>0</v>
      </c>
      <c r="AD359" s="227">
        <f t="shared" si="113"/>
        <v>0</v>
      </c>
      <c r="AE359" s="227">
        <f t="shared" si="113"/>
        <v>0</v>
      </c>
    </row>
    <row r="360" spans="1:31" s="5" customFormat="1" ht="63">
      <c r="A360" s="100"/>
      <c r="B360" s="109" t="s">
        <v>443</v>
      </c>
      <c r="C360" s="109"/>
      <c r="D360" s="312"/>
      <c r="E360" s="312"/>
      <c r="F360" s="312"/>
      <c r="G360" s="312"/>
      <c r="H360" s="312"/>
      <c r="I360" s="101"/>
      <c r="J360" s="116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8"/>
      <c r="W360" s="228"/>
      <c r="X360" s="228"/>
      <c r="Y360" s="228"/>
      <c r="Z360" s="228"/>
      <c r="AA360" s="228"/>
      <c r="AB360" s="228"/>
      <c r="AC360" s="228"/>
      <c r="AD360" s="228"/>
      <c r="AE360" s="228"/>
    </row>
    <row r="361" spans="1:31" s="5" customFormat="1" ht="63">
      <c r="A361" s="99"/>
      <c r="B361" s="110" t="s">
        <v>444</v>
      </c>
      <c r="C361" s="110"/>
      <c r="D361" s="313"/>
      <c r="E361" s="313"/>
      <c r="F361" s="313"/>
      <c r="G361" s="313"/>
      <c r="H361" s="313"/>
      <c r="I361" s="102"/>
      <c r="J361" s="117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</row>
    <row r="362" spans="1:31" s="3" customFormat="1" ht="31.5">
      <c r="A362" s="70"/>
      <c r="B362" s="84" t="s">
        <v>109</v>
      </c>
      <c r="C362" s="84"/>
      <c r="D362" s="340"/>
      <c r="E362" s="340"/>
      <c r="F362" s="340"/>
      <c r="G362" s="340"/>
      <c r="H362" s="340"/>
      <c r="I362" s="280"/>
      <c r="J362" s="150"/>
      <c r="K362" s="231"/>
      <c r="L362" s="231"/>
      <c r="M362" s="231"/>
      <c r="N362" s="231"/>
      <c r="O362" s="231"/>
      <c r="P362" s="231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  <c r="AA362" s="168"/>
      <c r="AB362" s="168"/>
      <c r="AC362" s="168"/>
      <c r="AD362" s="168"/>
      <c r="AE362" s="168"/>
    </row>
    <row r="363" spans="1:31" s="3" customFormat="1" ht="20.25">
      <c r="A363" s="59"/>
      <c r="B363" s="56" t="s">
        <v>110</v>
      </c>
      <c r="C363" s="56"/>
      <c r="D363" s="341"/>
      <c r="E363" s="341"/>
      <c r="F363" s="341"/>
      <c r="G363" s="341"/>
      <c r="H363" s="341"/>
      <c r="I363" s="261"/>
      <c r="J363" s="151"/>
      <c r="K363" s="232"/>
      <c r="L363" s="232"/>
      <c r="M363" s="232"/>
      <c r="N363" s="232"/>
      <c r="O363" s="232"/>
      <c r="P363" s="23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</row>
    <row r="364" spans="1:31" s="7" customFormat="1" ht="78.75">
      <c r="A364" s="59" t="s">
        <v>514</v>
      </c>
      <c r="B364" s="45" t="s">
        <v>111</v>
      </c>
      <c r="C364" s="45" t="s">
        <v>618</v>
      </c>
      <c r="D364" s="363" t="s">
        <v>633</v>
      </c>
      <c r="E364" s="363" t="s">
        <v>602</v>
      </c>
      <c r="F364" s="363" t="s">
        <v>558</v>
      </c>
      <c r="G364" s="363" t="s">
        <v>603</v>
      </c>
      <c r="H364" s="318" t="s">
        <v>564</v>
      </c>
      <c r="I364" s="30" t="s">
        <v>539</v>
      </c>
      <c r="J364" s="88">
        <v>190865.2</v>
      </c>
      <c r="K364" s="172">
        <v>147991</v>
      </c>
      <c r="L364" s="172">
        <v>146804.70000000001</v>
      </c>
      <c r="M364" s="172">
        <v>1186.3</v>
      </c>
      <c r="N364" s="172"/>
      <c r="O364" s="172"/>
      <c r="P364" s="172"/>
      <c r="Q364" s="172">
        <v>147991</v>
      </c>
      <c r="R364" s="172">
        <v>146804.70000000001</v>
      </c>
      <c r="S364" s="172">
        <v>1186.3</v>
      </c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</row>
    <row r="365" spans="1:31" ht="78.75" hidden="1">
      <c r="A365" s="58" t="s">
        <v>471</v>
      </c>
      <c r="B365" s="155" t="s">
        <v>237</v>
      </c>
      <c r="C365" s="356"/>
      <c r="D365" s="315"/>
      <c r="E365" s="315"/>
      <c r="F365" s="315"/>
      <c r="G365" s="315"/>
      <c r="H365" s="315"/>
      <c r="I365" s="30"/>
      <c r="J365" s="88"/>
      <c r="K365" s="169">
        <v>118847.1</v>
      </c>
      <c r="L365" s="169">
        <v>117894.39999999999</v>
      </c>
      <c r="M365" s="169">
        <v>952.69999999999993</v>
      </c>
      <c r="N365" s="169">
        <f>-K365</f>
        <v>-118847.1</v>
      </c>
      <c r="O365" s="169">
        <f t="shared" ref="O365:P365" si="114">-L365</f>
        <v>-117894.39999999999</v>
      </c>
      <c r="P365" s="169">
        <f t="shared" si="114"/>
        <v>-952.69999999999993</v>
      </c>
      <c r="Q365" s="169">
        <v>0</v>
      </c>
      <c r="R365" s="169">
        <v>0</v>
      </c>
      <c r="S365" s="169">
        <v>0</v>
      </c>
      <c r="T365" s="169">
        <v>383826.8</v>
      </c>
      <c r="U365" s="169">
        <v>380750</v>
      </c>
      <c r="V365" s="169">
        <v>3076.8</v>
      </c>
      <c r="W365" s="169">
        <f>-T365</f>
        <v>-383826.8</v>
      </c>
      <c r="X365" s="169">
        <f t="shared" ref="X365:Y365" si="115">-U365</f>
        <v>-380750</v>
      </c>
      <c r="Y365" s="169">
        <f t="shared" si="115"/>
        <v>-3076.8</v>
      </c>
      <c r="Z365" s="169">
        <v>0</v>
      </c>
      <c r="AA365" s="169">
        <v>0</v>
      </c>
      <c r="AB365" s="169">
        <v>0</v>
      </c>
      <c r="AC365" s="169"/>
      <c r="AD365" s="169"/>
      <c r="AE365" s="169"/>
    </row>
    <row r="366" spans="1:31" s="7" customFormat="1" ht="47.25">
      <c r="A366" s="70"/>
      <c r="B366" s="74" t="s">
        <v>14</v>
      </c>
      <c r="C366" s="74"/>
      <c r="D366" s="314"/>
      <c r="E366" s="314"/>
      <c r="F366" s="314"/>
      <c r="G366" s="314"/>
      <c r="H366" s="314"/>
      <c r="I366" s="74"/>
      <c r="J366" s="107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</row>
    <row r="367" spans="1:31" s="7" customFormat="1" ht="63">
      <c r="A367" s="70"/>
      <c r="B367" s="74" t="s">
        <v>40</v>
      </c>
      <c r="C367" s="74"/>
      <c r="D367" s="314"/>
      <c r="E367" s="314"/>
      <c r="F367" s="314"/>
      <c r="G367" s="314"/>
      <c r="H367" s="314"/>
      <c r="I367" s="74"/>
      <c r="J367" s="107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/>
    </row>
    <row r="368" spans="1:31" s="3" customFormat="1" ht="63">
      <c r="A368" s="59" t="s">
        <v>422</v>
      </c>
      <c r="B368" s="45" t="s">
        <v>198</v>
      </c>
      <c r="C368" s="45" t="s">
        <v>620</v>
      </c>
      <c r="D368" s="318" t="s">
        <v>556</v>
      </c>
      <c r="E368" s="318" t="s">
        <v>602</v>
      </c>
      <c r="F368" s="318" t="s">
        <v>558</v>
      </c>
      <c r="G368" s="318" t="s">
        <v>603</v>
      </c>
      <c r="H368" s="318" t="s">
        <v>567</v>
      </c>
      <c r="I368" s="30" t="s">
        <v>534</v>
      </c>
      <c r="J368" s="119"/>
      <c r="K368" s="172"/>
      <c r="L368" s="172"/>
      <c r="M368" s="172"/>
      <c r="N368" s="172">
        <v>121343.79999999999</v>
      </c>
      <c r="O368" s="172">
        <v>117894.39999999999</v>
      </c>
      <c r="P368" s="172">
        <v>3449.4</v>
      </c>
      <c r="Q368" s="172">
        <v>121343.79999999999</v>
      </c>
      <c r="R368" s="172">
        <v>117894.39999999999</v>
      </c>
      <c r="S368" s="172">
        <v>3449.4</v>
      </c>
      <c r="T368" s="172"/>
      <c r="U368" s="172"/>
      <c r="V368" s="172"/>
      <c r="W368" s="172">
        <v>384771.1</v>
      </c>
      <c r="X368" s="172">
        <v>373833.5</v>
      </c>
      <c r="Y368" s="172">
        <v>10937.6</v>
      </c>
      <c r="Z368" s="172">
        <v>384771.1</v>
      </c>
      <c r="AA368" s="172">
        <v>373833.5</v>
      </c>
      <c r="AB368" s="172">
        <v>10937.6</v>
      </c>
      <c r="AC368" s="172"/>
      <c r="AD368" s="172"/>
      <c r="AE368" s="172"/>
    </row>
    <row r="369" spans="1:31" s="411" customFormat="1" ht="81.75" customHeight="1">
      <c r="A369" s="347" t="s">
        <v>423</v>
      </c>
      <c r="B369" s="408" t="s">
        <v>548</v>
      </c>
      <c r="C369" s="409"/>
      <c r="D369" s="348" t="s">
        <v>556</v>
      </c>
      <c r="E369" s="348" t="s">
        <v>602</v>
      </c>
      <c r="F369" s="348" t="s">
        <v>562</v>
      </c>
      <c r="G369" s="348" t="s">
        <v>604</v>
      </c>
      <c r="H369" s="348" t="s">
        <v>567</v>
      </c>
      <c r="I369" s="349"/>
      <c r="J369" s="350"/>
      <c r="K369" s="410"/>
      <c r="L369" s="410"/>
      <c r="M369" s="410"/>
      <c r="N369" s="410"/>
      <c r="O369" s="410"/>
      <c r="P369" s="410"/>
      <c r="Q369" s="410">
        <f t="shared" ref="Q369:Q372" si="116">R369+S369</f>
        <v>19763.400000000001</v>
      </c>
      <c r="R369" s="410">
        <v>0</v>
      </c>
      <c r="S369" s="410">
        <v>19763.400000000001</v>
      </c>
      <c r="T369" s="410"/>
      <c r="U369" s="410"/>
      <c r="V369" s="410"/>
      <c r="W369" s="410"/>
      <c r="X369" s="410"/>
      <c r="Y369" s="410"/>
      <c r="Z369" s="410"/>
      <c r="AA369" s="410"/>
      <c r="AB369" s="410"/>
      <c r="AC369" s="410"/>
      <c r="AD369" s="410"/>
      <c r="AE369" s="410"/>
    </row>
    <row r="370" spans="1:31" s="411" customFormat="1" ht="16.5" customHeight="1">
      <c r="A370" s="351"/>
      <c r="B370" s="412" t="s">
        <v>112</v>
      </c>
      <c r="C370" s="413"/>
      <c r="D370" s="348"/>
      <c r="E370" s="348"/>
      <c r="F370" s="348"/>
      <c r="G370" s="348"/>
      <c r="H370" s="348"/>
      <c r="I370" s="353"/>
      <c r="J370" s="350"/>
      <c r="K370" s="414"/>
      <c r="L370" s="414"/>
      <c r="M370" s="414"/>
      <c r="N370" s="414"/>
      <c r="O370" s="414"/>
      <c r="P370" s="414"/>
      <c r="Q370" s="414">
        <f t="shared" si="116"/>
        <v>19763.400000000001</v>
      </c>
      <c r="R370" s="414">
        <v>0</v>
      </c>
      <c r="S370" s="414">
        <v>19763.400000000001</v>
      </c>
      <c r="T370" s="414"/>
      <c r="U370" s="414"/>
      <c r="V370" s="414"/>
      <c r="W370" s="414"/>
      <c r="X370" s="414"/>
      <c r="Y370" s="414"/>
      <c r="Z370" s="414"/>
      <c r="AA370" s="414"/>
      <c r="AB370" s="414"/>
      <c r="AC370" s="414"/>
      <c r="AD370" s="414"/>
      <c r="AE370" s="414"/>
    </row>
    <row r="371" spans="1:31" s="411" customFormat="1" ht="63">
      <c r="A371" s="347" t="s">
        <v>424</v>
      </c>
      <c r="B371" s="408" t="s">
        <v>547</v>
      </c>
      <c r="C371" s="409"/>
      <c r="D371" s="348" t="s">
        <v>556</v>
      </c>
      <c r="E371" s="348" t="s">
        <v>602</v>
      </c>
      <c r="F371" s="348" t="s">
        <v>562</v>
      </c>
      <c r="G371" s="348" t="s">
        <v>604</v>
      </c>
      <c r="H371" s="348" t="s">
        <v>567</v>
      </c>
      <c r="I371" s="349"/>
      <c r="J371" s="350"/>
      <c r="K371" s="410"/>
      <c r="L371" s="410"/>
      <c r="M371" s="410"/>
      <c r="N371" s="410"/>
      <c r="O371" s="410"/>
      <c r="P371" s="410"/>
      <c r="Q371" s="410">
        <f t="shared" si="116"/>
        <v>19763.43</v>
      </c>
      <c r="R371" s="410">
        <v>0</v>
      </c>
      <c r="S371" s="410">
        <v>19763.43</v>
      </c>
      <c r="T371" s="410"/>
      <c r="U371" s="410"/>
      <c r="V371" s="410"/>
      <c r="W371" s="410"/>
      <c r="X371" s="410"/>
      <c r="Y371" s="410"/>
      <c r="Z371" s="410"/>
      <c r="AA371" s="410"/>
      <c r="AB371" s="410"/>
      <c r="AC371" s="410"/>
      <c r="AD371" s="410"/>
      <c r="AE371" s="410"/>
    </row>
    <row r="372" spans="1:31" s="411" customFormat="1" ht="16.5" customHeight="1">
      <c r="A372" s="351"/>
      <c r="B372" s="412" t="s">
        <v>112</v>
      </c>
      <c r="C372" s="413"/>
      <c r="D372" s="348"/>
      <c r="E372" s="348"/>
      <c r="F372" s="348"/>
      <c r="G372" s="348"/>
      <c r="H372" s="348"/>
      <c r="I372" s="353"/>
      <c r="J372" s="350"/>
      <c r="K372" s="414"/>
      <c r="L372" s="414"/>
      <c r="M372" s="414"/>
      <c r="N372" s="414"/>
      <c r="O372" s="414"/>
      <c r="P372" s="414"/>
      <c r="Q372" s="414">
        <f t="shared" si="116"/>
        <v>19763.400000000001</v>
      </c>
      <c r="R372" s="414">
        <v>0</v>
      </c>
      <c r="S372" s="414">
        <v>19763.400000000001</v>
      </c>
      <c r="T372" s="414"/>
      <c r="U372" s="414"/>
      <c r="V372" s="414"/>
      <c r="W372" s="414"/>
      <c r="X372" s="414"/>
      <c r="Y372" s="414"/>
      <c r="Z372" s="414"/>
      <c r="AA372" s="414"/>
      <c r="AB372" s="414"/>
      <c r="AC372" s="414"/>
      <c r="AD372" s="414"/>
      <c r="AE372" s="414"/>
    </row>
    <row r="373" spans="1:31" s="411" customFormat="1" ht="63">
      <c r="A373" s="347" t="s">
        <v>425</v>
      </c>
      <c r="B373" s="408" t="s">
        <v>546</v>
      </c>
      <c r="C373" s="409"/>
      <c r="D373" s="348" t="s">
        <v>556</v>
      </c>
      <c r="E373" s="348" t="s">
        <v>602</v>
      </c>
      <c r="F373" s="348" t="s">
        <v>562</v>
      </c>
      <c r="G373" s="348" t="s">
        <v>604</v>
      </c>
      <c r="H373" s="348" t="s">
        <v>567</v>
      </c>
      <c r="I373" s="349"/>
      <c r="J373" s="350"/>
      <c r="K373" s="410"/>
      <c r="L373" s="410"/>
      <c r="M373" s="410"/>
      <c r="N373" s="410"/>
      <c r="O373" s="410"/>
      <c r="P373" s="410"/>
      <c r="Q373" s="410">
        <f>R373+S373</f>
        <v>19763.43</v>
      </c>
      <c r="R373" s="410">
        <v>0</v>
      </c>
      <c r="S373" s="410">
        <v>19763.43</v>
      </c>
      <c r="T373" s="410"/>
      <c r="U373" s="410"/>
      <c r="V373" s="410"/>
      <c r="W373" s="410"/>
      <c r="X373" s="410"/>
      <c r="Y373" s="410"/>
      <c r="Z373" s="410"/>
      <c r="AA373" s="410"/>
      <c r="AB373" s="410"/>
      <c r="AC373" s="410"/>
      <c r="AD373" s="410"/>
      <c r="AE373" s="410"/>
    </row>
    <row r="374" spans="1:31" s="303" customFormat="1" ht="16.5" customHeight="1">
      <c r="A374" s="351"/>
      <c r="B374" s="412" t="s">
        <v>112</v>
      </c>
      <c r="C374" s="352"/>
      <c r="D374" s="348"/>
      <c r="E374" s="348"/>
      <c r="F374" s="348"/>
      <c r="G374" s="348"/>
      <c r="H374" s="348"/>
      <c r="I374" s="353"/>
      <c r="J374" s="350"/>
      <c r="K374" s="354"/>
      <c r="L374" s="354"/>
      <c r="M374" s="354"/>
      <c r="N374" s="354"/>
      <c r="O374" s="354"/>
      <c r="P374" s="354"/>
      <c r="Q374" s="354">
        <f t="shared" ref="Q374" si="117">R374+S374</f>
        <v>19763.400000000001</v>
      </c>
      <c r="R374" s="354">
        <v>0</v>
      </c>
      <c r="S374" s="354">
        <v>19763.400000000001</v>
      </c>
      <c r="T374" s="354"/>
      <c r="U374" s="354"/>
      <c r="V374" s="354"/>
      <c r="W374" s="354"/>
      <c r="X374" s="354"/>
      <c r="Y374" s="354"/>
      <c r="Z374" s="354"/>
      <c r="AA374" s="354"/>
      <c r="AB374" s="354"/>
      <c r="AC374" s="354"/>
      <c r="AD374" s="354"/>
      <c r="AE374" s="354"/>
    </row>
    <row r="375" spans="1:31" s="5" customFormat="1" ht="20.25">
      <c r="A375" s="38"/>
      <c r="B375" s="38" t="s">
        <v>466</v>
      </c>
      <c r="C375" s="38"/>
      <c r="D375" s="311"/>
      <c r="E375" s="311"/>
      <c r="F375" s="311"/>
      <c r="G375" s="311"/>
      <c r="H375" s="311"/>
      <c r="I375" s="32"/>
      <c r="J375" s="115"/>
      <c r="K375" s="227">
        <f>K380+K381+K382+K384+K386</f>
        <v>26918.5</v>
      </c>
      <c r="L375" s="227">
        <f t="shared" ref="L375:AE375" si="118">L380+L381+L382+L384+L386</f>
        <v>0</v>
      </c>
      <c r="M375" s="227">
        <f t="shared" si="118"/>
        <v>26918.5</v>
      </c>
      <c r="N375" s="227">
        <f t="shared" si="118"/>
        <v>-3535.4</v>
      </c>
      <c r="O375" s="227">
        <f t="shared" si="118"/>
        <v>0</v>
      </c>
      <c r="P375" s="227">
        <f t="shared" si="118"/>
        <v>-3535.4</v>
      </c>
      <c r="Q375" s="227">
        <f t="shared" si="118"/>
        <v>23383.1</v>
      </c>
      <c r="R375" s="227">
        <f t="shared" si="118"/>
        <v>0</v>
      </c>
      <c r="S375" s="227">
        <f t="shared" si="118"/>
        <v>23383.1</v>
      </c>
      <c r="T375" s="227">
        <f t="shared" si="118"/>
        <v>4000</v>
      </c>
      <c r="U375" s="227">
        <f t="shared" si="118"/>
        <v>0</v>
      </c>
      <c r="V375" s="227">
        <f t="shared" si="118"/>
        <v>4000</v>
      </c>
      <c r="W375" s="227">
        <f t="shared" si="118"/>
        <v>-4000</v>
      </c>
      <c r="X375" s="227">
        <f t="shared" si="118"/>
        <v>0</v>
      </c>
      <c r="Y375" s="227">
        <f t="shared" si="118"/>
        <v>-4000</v>
      </c>
      <c r="Z375" s="227">
        <f t="shared" si="118"/>
        <v>0</v>
      </c>
      <c r="AA375" s="227">
        <f t="shared" si="118"/>
        <v>0</v>
      </c>
      <c r="AB375" s="227">
        <f t="shared" si="118"/>
        <v>0</v>
      </c>
      <c r="AC375" s="227">
        <f t="shared" si="118"/>
        <v>0</v>
      </c>
      <c r="AD375" s="227">
        <f t="shared" si="118"/>
        <v>0</v>
      </c>
      <c r="AE375" s="227">
        <f t="shared" si="118"/>
        <v>0</v>
      </c>
    </row>
    <row r="376" spans="1:31" s="5" customFormat="1" ht="47.25">
      <c r="A376" s="100"/>
      <c r="B376" s="109" t="s">
        <v>441</v>
      </c>
      <c r="C376" s="109"/>
      <c r="D376" s="312"/>
      <c r="E376" s="312"/>
      <c r="F376" s="312"/>
      <c r="G376" s="312"/>
      <c r="H376" s="312"/>
      <c r="I376" s="101"/>
      <c r="J376" s="116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  <c r="Z376" s="228"/>
      <c r="AA376" s="228"/>
      <c r="AB376" s="228"/>
      <c r="AC376" s="228"/>
      <c r="AD376" s="228"/>
      <c r="AE376" s="228"/>
    </row>
    <row r="377" spans="1:31" s="5" customFormat="1" ht="31.5">
      <c r="A377" s="99"/>
      <c r="B377" s="110" t="s">
        <v>442</v>
      </c>
      <c r="C377" s="110"/>
      <c r="D377" s="313"/>
      <c r="E377" s="313"/>
      <c r="F377" s="313"/>
      <c r="G377" s="313"/>
      <c r="H377" s="313"/>
      <c r="I377" s="102"/>
      <c r="J377" s="117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</row>
    <row r="378" spans="1:31" s="24" customFormat="1" ht="47.25">
      <c r="A378" s="85"/>
      <c r="B378" s="74" t="s">
        <v>14</v>
      </c>
      <c r="C378" s="74"/>
      <c r="D378" s="314"/>
      <c r="E378" s="314"/>
      <c r="F378" s="314"/>
      <c r="G378" s="314"/>
      <c r="H378" s="314"/>
      <c r="I378" s="74"/>
      <c r="J378" s="107"/>
      <c r="K378" s="173"/>
      <c r="L378" s="173"/>
      <c r="M378" s="173"/>
      <c r="N378" s="173"/>
      <c r="O378" s="173"/>
      <c r="P378" s="173"/>
      <c r="Q378" s="233"/>
      <c r="R378" s="233"/>
      <c r="S378" s="233"/>
      <c r="T378" s="233"/>
      <c r="U378" s="233"/>
      <c r="V378" s="233"/>
      <c r="W378" s="233"/>
      <c r="X378" s="233"/>
      <c r="Y378" s="233"/>
      <c r="Z378" s="233"/>
      <c r="AA378" s="233"/>
      <c r="AB378" s="233"/>
      <c r="AC378" s="233"/>
      <c r="AD378" s="233"/>
      <c r="AE378" s="233"/>
    </row>
    <row r="379" spans="1:31" s="24" customFormat="1" ht="54" customHeight="1">
      <c r="A379" s="85"/>
      <c r="B379" s="74" t="s">
        <v>40</v>
      </c>
      <c r="C379" s="74"/>
      <c r="D379" s="314"/>
      <c r="E379" s="314"/>
      <c r="F379" s="314"/>
      <c r="G379" s="314"/>
      <c r="H379" s="314"/>
      <c r="I379" s="74"/>
      <c r="J379" s="107"/>
      <c r="K379" s="173"/>
      <c r="L379" s="173"/>
      <c r="M379" s="173"/>
      <c r="N379" s="173"/>
      <c r="O379" s="173"/>
      <c r="P379" s="173"/>
      <c r="Q379" s="233"/>
      <c r="R379" s="233"/>
      <c r="S379" s="233"/>
      <c r="T379" s="233"/>
      <c r="U379" s="233"/>
      <c r="V379" s="233"/>
      <c r="W379" s="233"/>
      <c r="X379" s="233"/>
      <c r="Y379" s="233"/>
      <c r="Z379" s="233"/>
      <c r="AA379" s="233"/>
      <c r="AB379" s="233"/>
      <c r="AC379" s="233"/>
      <c r="AD379" s="233"/>
      <c r="AE379" s="233"/>
    </row>
    <row r="380" spans="1:31" s="17" customFormat="1" ht="63" hidden="1">
      <c r="A380" s="59" t="s">
        <v>472</v>
      </c>
      <c r="B380" s="39" t="s">
        <v>48</v>
      </c>
      <c r="C380" s="366"/>
      <c r="D380" s="322"/>
      <c r="E380" s="322"/>
      <c r="F380" s="322"/>
      <c r="G380" s="322"/>
      <c r="H380" s="322"/>
      <c r="I380" s="302" t="s">
        <v>534</v>
      </c>
      <c r="J380" s="125"/>
      <c r="K380" s="234">
        <v>1535.4</v>
      </c>
      <c r="L380" s="234">
        <v>0</v>
      </c>
      <c r="M380" s="234">
        <v>1535.4</v>
      </c>
      <c r="N380" s="234">
        <v>-1535.4</v>
      </c>
      <c r="O380" s="234">
        <v>0</v>
      </c>
      <c r="P380" s="234">
        <v>-1535.4</v>
      </c>
      <c r="Q380" s="234">
        <f>K380+N380</f>
        <v>0</v>
      </c>
      <c r="R380" s="234"/>
      <c r="S380" s="234"/>
      <c r="T380" s="234">
        <v>4000</v>
      </c>
      <c r="U380" s="234">
        <v>0</v>
      </c>
      <c r="V380" s="234">
        <v>4000</v>
      </c>
      <c r="W380" s="234">
        <v>-4000</v>
      </c>
      <c r="X380" s="234">
        <v>0</v>
      </c>
      <c r="Y380" s="234">
        <v>-4000</v>
      </c>
      <c r="Z380" s="234"/>
      <c r="AA380" s="234"/>
      <c r="AB380" s="234"/>
      <c r="AC380" s="234"/>
      <c r="AD380" s="234"/>
      <c r="AE380" s="234"/>
    </row>
    <row r="381" spans="1:31" s="17" customFormat="1" ht="47.25" hidden="1">
      <c r="A381" s="59" t="s">
        <v>473</v>
      </c>
      <c r="B381" s="39" t="s">
        <v>49</v>
      </c>
      <c r="C381" s="366"/>
      <c r="D381" s="322"/>
      <c r="E381" s="322"/>
      <c r="F381" s="322"/>
      <c r="G381" s="322"/>
      <c r="H381" s="322"/>
      <c r="I381" s="86"/>
      <c r="J381" s="125"/>
      <c r="K381" s="234">
        <v>2000</v>
      </c>
      <c r="L381" s="234">
        <v>0</v>
      </c>
      <c r="M381" s="234">
        <v>2000</v>
      </c>
      <c r="N381" s="234">
        <v>-2000</v>
      </c>
      <c r="O381" s="234">
        <v>0</v>
      </c>
      <c r="P381" s="234">
        <v>-2000</v>
      </c>
      <c r="Q381" s="234">
        <f>K381+N381</f>
        <v>0</v>
      </c>
      <c r="R381" s="234"/>
      <c r="S381" s="234"/>
      <c r="T381" s="234"/>
      <c r="U381" s="234"/>
      <c r="V381" s="234"/>
      <c r="W381" s="234"/>
      <c r="X381" s="234"/>
      <c r="Y381" s="234"/>
      <c r="Z381" s="234"/>
      <c r="AA381" s="234"/>
      <c r="AB381" s="234"/>
      <c r="AC381" s="234"/>
      <c r="AD381" s="234"/>
      <c r="AE381" s="234"/>
    </row>
    <row r="382" spans="1:31" s="17" customFormat="1" ht="110.25">
      <c r="A382" s="59" t="s">
        <v>426</v>
      </c>
      <c r="B382" s="156" t="s">
        <v>487</v>
      </c>
      <c r="C382" s="156" t="s">
        <v>619</v>
      </c>
      <c r="D382" s="322" t="s">
        <v>556</v>
      </c>
      <c r="E382" s="322" t="s">
        <v>586</v>
      </c>
      <c r="F382" s="322" t="s">
        <v>262</v>
      </c>
      <c r="G382" s="322" t="s">
        <v>605</v>
      </c>
      <c r="H382" s="322" t="s">
        <v>567</v>
      </c>
      <c r="I382" s="302" t="s">
        <v>534</v>
      </c>
      <c r="J382" s="125"/>
      <c r="K382" s="235">
        <v>8838.2999999999993</v>
      </c>
      <c r="L382" s="235">
        <v>0</v>
      </c>
      <c r="M382" s="235">
        <v>8838.2999999999993</v>
      </c>
      <c r="N382" s="234"/>
      <c r="O382" s="234"/>
      <c r="P382" s="234"/>
      <c r="Q382" s="234">
        <v>8838.2999999999993</v>
      </c>
      <c r="R382" s="234">
        <v>0</v>
      </c>
      <c r="S382" s="201">
        <v>8838.2999999999993</v>
      </c>
      <c r="T382" s="234"/>
      <c r="U382" s="234"/>
      <c r="V382" s="234"/>
      <c r="W382" s="234"/>
      <c r="X382" s="234"/>
      <c r="Y382" s="234"/>
      <c r="Z382" s="235"/>
      <c r="AA382" s="235"/>
      <c r="AB382" s="235"/>
      <c r="AC382" s="235"/>
      <c r="AD382" s="235"/>
      <c r="AE382" s="235"/>
    </row>
    <row r="383" spans="1:31" s="17" customFormat="1" ht="15" customHeight="1">
      <c r="A383" s="59"/>
      <c r="B383" s="375" t="s">
        <v>17</v>
      </c>
      <c r="C383" s="375"/>
      <c r="D383" s="376"/>
      <c r="E383" s="376"/>
      <c r="F383" s="376"/>
      <c r="G383" s="376"/>
      <c r="H383" s="376"/>
      <c r="I383" s="264"/>
      <c r="J383" s="284"/>
      <c r="K383" s="235">
        <v>8838.2999999999993</v>
      </c>
      <c r="L383" s="235">
        <v>0</v>
      </c>
      <c r="M383" s="235">
        <v>8838.2999999999993</v>
      </c>
      <c r="N383" s="377"/>
      <c r="O383" s="377"/>
      <c r="P383" s="377"/>
      <c r="Q383" s="235">
        <v>8838.2999999999993</v>
      </c>
      <c r="R383" s="235">
        <v>0</v>
      </c>
      <c r="S383" s="202">
        <v>8838.2999999999993</v>
      </c>
      <c r="T383" s="202"/>
      <c r="U383" s="202"/>
      <c r="V383" s="202"/>
      <c r="W383" s="202"/>
      <c r="X383" s="202"/>
      <c r="Y383" s="202"/>
      <c r="Z383" s="235"/>
      <c r="AA383" s="235"/>
      <c r="AB383" s="235"/>
      <c r="AC383" s="235"/>
      <c r="AD383" s="235"/>
      <c r="AE383" s="235"/>
    </row>
    <row r="384" spans="1:31" s="17" customFormat="1" ht="94.5" customHeight="1">
      <c r="A384" s="59" t="s">
        <v>427</v>
      </c>
      <c r="B384" s="39" t="s">
        <v>482</v>
      </c>
      <c r="C384" s="156" t="s">
        <v>619</v>
      </c>
      <c r="D384" s="322" t="s">
        <v>556</v>
      </c>
      <c r="E384" s="322" t="s">
        <v>586</v>
      </c>
      <c r="F384" s="322" t="s">
        <v>262</v>
      </c>
      <c r="G384" s="322" t="s">
        <v>605</v>
      </c>
      <c r="H384" s="322" t="s">
        <v>567</v>
      </c>
      <c r="I384" s="86"/>
      <c r="J384" s="125"/>
      <c r="K384" s="235">
        <v>3061.7</v>
      </c>
      <c r="L384" s="235">
        <v>0</v>
      </c>
      <c r="M384" s="235">
        <v>3061.7</v>
      </c>
      <c r="N384" s="175"/>
      <c r="O384" s="175"/>
      <c r="P384" s="175"/>
      <c r="Q384" s="234">
        <v>3061.7</v>
      </c>
      <c r="R384" s="234">
        <v>0</v>
      </c>
      <c r="S384" s="201">
        <v>3061.7</v>
      </c>
      <c r="T384" s="202"/>
      <c r="U384" s="202"/>
      <c r="V384" s="202"/>
      <c r="W384" s="202"/>
      <c r="X384" s="202"/>
      <c r="Y384" s="202"/>
      <c r="Z384" s="235"/>
      <c r="AA384" s="235"/>
      <c r="AB384" s="235"/>
      <c r="AC384" s="235"/>
      <c r="AD384" s="235"/>
      <c r="AE384" s="235"/>
    </row>
    <row r="385" spans="1:31" s="17" customFormat="1" ht="18.75" customHeight="1">
      <c r="A385" s="59"/>
      <c r="B385" s="375" t="s">
        <v>17</v>
      </c>
      <c r="C385" s="375"/>
      <c r="D385" s="376"/>
      <c r="E385" s="376"/>
      <c r="F385" s="376"/>
      <c r="G385" s="376"/>
      <c r="H385" s="376"/>
      <c r="I385" s="264"/>
      <c r="J385" s="284"/>
      <c r="K385" s="235">
        <v>3061.7</v>
      </c>
      <c r="L385" s="235">
        <v>0</v>
      </c>
      <c r="M385" s="235">
        <v>3061.7</v>
      </c>
      <c r="N385" s="377"/>
      <c r="O385" s="377"/>
      <c r="P385" s="377"/>
      <c r="Q385" s="235">
        <v>3061.7</v>
      </c>
      <c r="R385" s="235">
        <v>0</v>
      </c>
      <c r="S385" s="202">
        <v>3061.7</v>
      </c>
      <c r="T385" s="202"/>
      <c r="U385" s="202"/>
      <c r="V385" s="202"/>
      <c r="W385" s="202"/>
      <c r="X385" s="202"/>
      <c r="Y385" s="202"/>
      <c r="Z385" s="235"/>
      <c r="AA385" s="235"/>
      <c r="AB385" s="235"/>
      <c r="AC385" s="235"/>
      <c r="AD385" s="235"/>
      <c r="AE385" s="235"/>
    </row>
    <row r="386" spans="1:31" s="17" customFormat="1" ht="91.5" customHeight="1">
      <c r="A386" s="59" t="s">
        <v>428</v>
      </c>
      <c r="B386" s="378" t="s">
        <v>483</v>
      </c>
      <c r="C386" s="156" t="s">
        <v>619</v>
      </c>
      <c r="D386" s="283" t="s">
        <v>556</v>
      </c>
      <c r="E386" s="283" t="s">
        <v>586</v>
      </c>
      <c r="F386" s="283" t="s">
        <v>262</v>
      </c>
      <c r="G386" s="283" t="s">
        <v>605</v>
      </c>
      <c r="H386" s="283" t="s">
        <v>567</v>
      </c>
      <c r="I386" s="89"/>
      <c r="J386" s="130"/>
      <c r="K386" s="235">
        <v>11483.1</v>
      </c>
      <c r="L386" s="235">
        <v>0</v>
      </c>
      <c r="M386" s="235">
        <v>11483.1</v>
      </c>
      <c r="N386" s="379"/>
      <c r="O386" s="379"/>
      <c r="P386" s="379"/>
      <c r="Q386" s="234">
        <v>11483.1</v>
      </c>
      <c r="R386" s="234">
        <v>0</v>
      </c>
      <c r="S386" s="201">
        <v>11483.1</v>
      </c>
      <c r="T386" s="202"/>
      <c r="U386" s="202"/>
      <c r="V386" s="202"/>
      <c r="W386" s="202"/>
      <c r="X386" s="202"/>
      <c r="Y386" s="202"/>
      <c r="Z386" s="235"/>
      <c r="AA386" s="235"/>
      <c r="AB386" s="235"/>
      <c r="AC386" s="235"/>
      <c r="AD386" s="235"/>
      <c r="AE386" s="235"/>
    </row>
    <row r="387" spans="1:31" s="17" customFormat="1" ht="18.75" customHeight="1">
      <c r="A387" s="59"/>
      <c r="B387" s="375" t="s">
        <v>17</v>
      </c>
      <c r="C387" s="375"/>
      <c r="D387" s="376"/>
      <c r="E387" s="376"/>
      <c r="F387" s="376"/>
      <c r="G387" s="376"/>
      <c r="H387" s="376"/>
      <c r="I387" s="264"/>
      <c r="J387" s="284"/>
      <c r="K387" s="235">
        <v>11483.1</v>
      </c>
      <c r="L387" s="235">
        <v>0</v>
      </c>
      <c r="M387" s="235">
        <v>11483.1</v>
      </c>
      <c r="N387" s="377"/>
      <c r="O387" s="377"/>
      <c r="P387" s="377"/>
      <c r="Q387" s="235">
        <v>11483.1</v>
      </c>
      <c r="R387" s="235">
        <v>0</v>
      </c>
      <c r="S387" s="202">
        <v>11483.1</v>
      </c>
      <c r="T387" s="202"/>
      <c r="U387" s="202"/>
      <c r="V387" s="202"/>
      <c r="W387" s="202"/>
      <c r="X387" s="202"/>
      <c r="Y387" s="202"/>
      <c r="Z387" s="235"/>
      <c r="AA387" s="235"/>
      <c r="AB387" s="235"/>
      <c r="AC387" s="235"/>
      <c r="AD387" s="235"/>
      <c r="AE387" s="235"/>
    </row>
    <row r="388" spans="1:31" s="18" customFormat="1" ht="20.25">
      <c r="A388" s="68"/>
      <c r="B388" s="38" t="s">
        <v>465</v>
      </c>
      <c r="C388" s="38"/>
      <c r="D388" s="311"/>
      <c r="E388" s="311"/>
      <c r="F388" s="311"/>
      <c r="G388" s="311"/>
      <c r="H388" s="311"/>
      <c r="I388" s="32"/>
      <c r="J388" s="115"/>
      <c r="K388" s="227">
        <f>K391+K393</f>
        <v>4979.2</v>
      </c>
      <c r="L388" s="227">
        <f t="shared" ref="L388:AE388" si="119">L391+L393</f>
        <v>0</v>
      </c>
      <c r="M388" s="227">
        <f t="shared" si="119"/>
        <v>4979.2</v>
      </c>
      <c r="N388" s="227">
        <f t="shared" si="119"/>
        <v>100000</v>
      </c>
      <c r="O388" s="227">
        <f t="shared" si="119"/>
        <v>0</v>
      </c>
      <c r="P388" s="227">
        <f t="shared" si="119"/>
        <v>100000</v>
      </c>
      <c r="Q388" s="227">
        <f t="shared" si="119"/>
        <v>204979.20000000001</v>
      </c>
      <c r="R388" s="227">
        <f t="shared" si="119"/>
        <v>0</v>
      </c>
      <c r="S388" s="227">
        <f t="shared" si="119"/>
        <v>204979.20000000001</v>
      </c>
      <c r="T388" s="227">
        <f t="shared" si="119"/>
        <v>0</v>
      </c>
      <c r="U388" s="227">
        <f t="shared" si="119"/>
        <v>0</v>
      </c>
      <c r="V388" s="227">
        <f t="shared" si="119"/>
        <v>0</v>
      </c>
      <c r="W388" s="227">
        <f t="shared" si="119"/>
        <v>100000</v>
      </c>
      <c r="X388" s="227">
        <f t="shared" si="119"/>
        <v>0</v>
      </c>
      <c r="Y388" s="227">
        <f t="shared" si="119"/>
        <v>100000</v>
      </c>
      <c r="Z388" s="227">
        <f t="shared" si="119"/>
        <v>100000</v>
      </c>
      <c r="AA388" s="227">
        <f t="shared" si="119"/>
        <v>0</v>
      </c>
      <c r="AB388" s="227">
        <f t="shared" si="119"/>
        <v>100000</v>
      </c>
      <c r="AC388" s="227">
        <f t="shared" si="119"/>
        <v>100000</v>
      </c>
      <c r="AD388" s="227">
        <f t="shared" si="119"/>
        <v>0</v>
      </c>
      <c r="AE388" s="227">
        <f t="shared" si="119"/>
        <v>100000</v>
      </c>
    </row>
    <row r="389" spans="1:31" s="11" customFormat="1" ht="47.25">
      <c r="A389" s="76"/>
      <c r="B389" s="74" t="s">
        <v>20</v>
      </c>
      <c r="C389" s="74"/>
      <c r="D389" s="314"/>
      <c r="E389" s="314"/>
      <c r="F389" s="314"/>
      <c r="G389" s="314"/>
      <c r="H389" s="314"/>
      <c r="I389" s="279"/>
      <c r="J389" s="152"/>
      <c r="K389" s="236"/>
      <c r="L389" s="236"/>
      <c r="M389" s="236"/>
      <c r="N389" s="236"/>
      <c r="O389" s="236"/>
      <c r="P389" s="236"/>
      <c r="Q389" s="237"/>
      <c r="R389" s="238"/>
      <c r="S389" s="237"/>
      <c r="T389" s="237"/>
      <c r="U389" s="237"/>
      <c r="V389" s="237"/>
      <c r="W389" s="237"/>
      <c r="X389" s="237"/>
      <c r="Y389" s="237"/>
      <c r="Z389" s="238"/>
      <c r="AA389" s="238"/>
      <c r="AB389" s="238"/>
      <c r="AC389" s="238"/>
      <c r="AD389" s="238"/>
      <c r="AE389" s="238"/>
    </row>
    <row r="390" spans="1:31" s="11" customFormat="1" ht="63">
      <c r="A390" s="76"/>
      <c r="B390" s="74" t="s">
        <v>40</v>
      </c>
      <c r="C390" s="74"/>
      <c r="D390" s="314"/>
      <c r="E390" s="314"/>
      <c r="F390" s="314"/>
      <c r="G390" s="314"/>
      <c r="H390" s="314"/>
      <c r="I390" s="74"/>
      <c r="J390" s="107"/>
      <c r="K390" s="173"/>
      <c r="L390" s="173"/>
      <c r="M390" s="173"/>
      <c r="N390" s="173"/>
      <c r="O390" s="173"/>
      <c r="P390" s="173"/>
      <c r="Q390" s="237"/>
      <c r="R390" s="237"/>
      <c r="S390" s="237"/>
      <c r="T390" s="237"/>
      <c r="U390" s="237"/>
      <c r="V390" s="237"/>
      <c r="W390" s="237"/>
      <c r="X390" s="237"/>
      <c r="Y390" s="237"/>
      <c r="Z390" s="238"/>
      <c r="AA390" s="238"/>
      <c r="AB390" s="238"/>
      <c r="AC390" s="238"/>
      <c r="AD390" s="238"/>
      <c r="AE390" s="238"/>
    </row>
    <row r="391" spans="1:31" ht="31.5">
      <c r="A391" s="59" t="s">
        <v>429</v>
      </c>
      <c r="B391" s="380" t="s">
        <v>186</v>
      </c>
      <c r="C391" s="380"/>
      <c r="D391" s="381" t="s">
        <v>556</v>
      </c>
      <c r="E391" s="342" t="s">
        <v>586</v>
      </c>
      <c r="F391" s="342" t="s">
        <v>262</v>
      </c>
      <c r="G391" s="342" t="s">
        <v>606</v>
      </c>
      <c r="H391" s="342" t="s">
        <v>567</v>
      </c>
      <c r="I391" s="271" t="s">
        <v>534</v>
      </c>
      <c r="J391" s="153"/>
      <c r="K391" s="172">
        <v>4979.2</v>
      </c>
      <c r="L391" s="172">
        <v>0</v>
      </c>
      <c r="M391" s="172">
        <v>4979.2</v>
      </c>
      <c r="N391" s="239"/>
      <c r="O391" s="239"/>
      <c r="P391" s="239"/>
      <c r="Q391" s="172">
        <v>4979.2</v>
      </c>
      <c r="R391" s="172">
        <v>0</v>
      </c>
      <c r="S391" s="172">
        <v>4979.2</v>
      </c>
      <c r="T391" s="172"/>
      <c r="U391" s="172"/>
      <c r="V391" s="172"/>
      <c r="W391" s="172"/>
      <c r="X391" s="172"/>
      <c r="Y391" s="172"/>
      <c r="Z391" s="234"/>
      <c r="AA391" s="201"/>
      <c r="AB391" s="201"/>
      <c r="AC391" s="234"/>
      <c r="AD391" s="201"/>
      <c r="AE391" s="201"/>
    </row>
    <row r="392" spans="1:31" s="29" customFormat="1" ht="18" customHeight="1">
      <c r="A392" s="434"/>
      <c r="B392" s="375" t="s">
        <v>112</v>
      </c>
      <c r="C392" s="375"/>
      <c r="D392" s="376"/>
      <c r="E392" s="323"/>
      <c r="F392" s="323"/>
      <c r="G392" s="323"/>
      <c r="H392" s="323"/>
      <c r="I392" s="264"/>
      <c r="J392" s="126"/>
      <c r="K392" s="178">
        <v>4979.2</v>
      </c>
      <c r="L392" s="178">
        <v>0</v>
      </c>
      <c r="M392" s="178">
        <v>4979.2</v>
      </c>
      <c r="N392" s="177"/>
      <c r="O392" s="177"/>
      <c r="P392" s="177"/>
      <c r="Q392" s="178">
        <v>4979.2</v>
      </c>
      <c r="R392" s="178">
        <v>0</v>
      </c>
      <c r="S392" s="178">
        <v>4979.2</v>
      </c>
      <c r="T392" s="178"/>
      <c r="U392" s="178"/>
      <c r="V392" s="178"/>
      <c r="W392" s="178"/>
      <c r="X392" s="178"/>
      <c r="Y392" s="178"/>
      <c r="Z392" s="235"/>
      <c r="AA392" s="202"/>
      <c r="AB392" s="202"/>
      <c r="AC392" s="235"/>
      <c r="AD392" s="202"/>
      <c r="AE392" s="202"/>
    </row>
    <row r="393" spans="1:31" ht="47.25">
      <c r="A393" s="59" t="s">
        <v>464</v>
      </c>
      <c r="B393" s="380" t="s">
        <v>251</v>
      </c>
      <c r="C393" s="380"/>
      <c r="D393" s="381" t="s">
        <v>556</v>
      </c>
      <c r="E393" s="381" t="s">
        <v>586</v>
      </c>
      <c r="F393" s="381" t="s">
        <v>262</v>
      </c>
      <c r="G393" s="381" t="s">
        <v>613</v>
      </c>
      <c r="H393" s="381" t="s">
        <v>614</v>
      </c>
      <c r="I393" s="271" t="s">
        <v>538</v>
      </c>
      <c r="J393" s="382"/>
      <c r="K393" s="172"/>
      <c r="L393" s="172"/>
      <c r="M393" s="172"/>
      <c r="N393" s="172">
        <f>O393+P393</f>
        <v>100000</v>
      </c>
      <c r="O393" s="172">
        <v>0</v>
      </c>
      <c r="P393" s="172">
        <v>100000</v>
      </c>
      <c r="Q393" s="172">
        <v>200000</v>
      </c>
      <c r="R393" s="172">
        <f>L393+O393</f>
        <v>0</v>
      </c>
      <c r="S393" s="172">
        <v>200000</v>
      </c>
      <c r="T393" s="172"/>
      <c r="U393" s="172"/>
      <c r="V393" s="172"/>
      <c r="W393" s="172">
        <f>X393+Y393</f>
        <v>100000</v>
      </c>
      <c r="X393" s="172">
        <v>0</v>
      </c>
      <c r="Y393" s="172">
        <v>100000</v>
      </c>
      <c r="Z393" s="172">
        <f>AA393+AB393</f>
        <v>100000</v>
      </c>
      <c r="AA393" s="172">
        <f>U393+X393</f>
        <v>0</v>
      </c>
      <c r="AB393" s="172">
        <f>V393+Y393</f>
        <v>100000</v>
      </c>
      <c r="AC393" s="172">
        <f>AD393+AE393</f>
        <v>100000</v>
      </c>
      <c r="AD393" s="172">
        <f>X393+AA393</f>
        <v>0</v>
      </c>
      <c r="AE393" s="172">
        <v>100000</v>
      </c>
    </row>
    <row r="394" spans="1:31" s="29" customFormat="1" ht="16.5" customHeight="1">
      <c r="A394" s="58"/>
      <c r="B394" s="375" t="s">
        <v>112</v>
      </c>
      <c r="C394" s="375"/>
      <c r="D394" s="376"/>
      <c r="E394" s="376"/>
      <c r="F394" s="376"/>
      <c r="G394" s="376"/>
      <c r="H394" s="376"/>
      <c r="I394" s="264"/>
      <c r="J394" s="284"/>
      <c r="K394" s="178"/>
      <c r="L394" s="178"/>
      <c r="M394" s="178"/>
      <c r="N394" s="178">
        <f>O394+P394</f>
        <v>100000</v>
      </c>
      <c r="O394" s="178">
        <v>0</v>
      </c>
      <c r="P394" s="178">
        <v>100000</v>
      </c>
      <c r="Q394" s="178">
        <v>200000</v>
      </c>
      <c r="R394" s="178">
        <f>L394+O394</f>
        <v>0</v>
      </c>
      <c r="S394" s="178">
        <v>200000</v>
      </c>
      <c r="T394" s="178"/>
      <c r="U394" s="178"/>
      <c r="V394" s="178"/>
      <c r="W394" s="178">
        <f>X394+Y394</f>
        <v>100000</v>
      </c>
      <c r="X394" s="178">
        <v>0</v>
      </c>
      <c r="Y394" s="178">
        <v>100000</v>
      </c>
      <c r="Z394" s="178">
        <f>AA394+AB394</f>
        <v>100000</v>
      </c>
      <c r="AA394" s="178">
        <f>U394+X394</f>
        <v>0</v>
      </c>
      <c r="AB394" s="178">
        <f>V394+Y394</f>
        <v>100000</v>
      </c>
      <c r="AC394" s="178">
        <f>AD394+AE394</f>
        <v>100000</v>
      </c>
      <c r="AD394" s="178">
        <f>X394+AA394</f>
        <v>0</v>
      </c>
      <c r="AE394" s="178">
        <v>100000</v>
      </c>
    </row>
    <row r="395" spans="1:31">
      <c r="Q395" s="21"/>
      <c r="R395" s="22"/>
      <c r="S395" s="22"/>
      <c r="T395" s="22"/>
      <c r="U395" s="22"/>
      <c r="V395" s="22"/>
      <c r="W395" s="22"/>
      <c r="X395" s="22"/>
      <c r="Y395" s="22"/>
      <c r="Z395" s="21"/>
      <c r="AA395" s="20"/>
      <c r="AB395" s="20"/>
      <c r="AC395" s="21"/>
      <c r="AD395" s="20"/>
      <c r="AE395" s="20"/>
    </row>
    <row r="396" spans="1:31">
      <c r="Q396" s="21"/>
      <c r="R396" s="20"/>
      <c r="S396" s="20"/>
      <c r="T396" s="20"/>
      <c r="U396" s="20"/>
      <c r="V396" s="20"/>
      <c r="W396" s="20"/>
      <c r="X396" s="20"/>
      <c r="Y396" s="20"/>
      <c r="Z396" s="21"/>
      <c r="AA396" s="20"/>
      <c r="AB396" s="20"/>
      <c r="AC396" s="21"/>
      <c r="AD396" s="20"/>
      <c r="AE396" s="20"/>
    </row>
    <row r="397" spans="1:31">
      <c r="AC397" s="2"/>
    </row>
  </sheetData>
  <autoFilter ref="A8:AF394"/>
  <customSheetViews>
    <customSheetView guid="{C81D99DF-0832-43B6-AA94-692CD5B05152}" scale="70" showPageBreaks="1" printArea="1" showAutoFilter="1" view="pageBreakPreview">
      <pane ySplit="7" topLeftCell="A41" activePane="bottomLeft" state="frozen"/>
      <selection pane="bottomLeft" activeCell="F44" sqref="F44"/>
      <pageMargins left="0.35433070866141736" right="0.15748031496062992" top="0.31496062992125984" bottom="0.74803149606299213" header="0.31496062992125984" footer="0.31496062992125984"/>
      <pageSetup paperSize="8" scale="42" fitToHeight="0" orientation="landscape" horizontalDpi="4294967294" verticalDpi="4294967294" r:id="rId1"/>
      <headerFooter scaleWithDoc="0">
        <oddFooter>&amp;C&amp;P из &amp;N</oddFooter>
      </headerFooter>
      <autoFilter ref="A7:AH341"/>
    </customSheetView>
    <customSheetView guid="{B7878A10-52CF-4DBD-A353-79634A8314CE}" scale="60" showPageBreaks="1" printArea="1" showAutoFilter="1" view="pageBreakPreview">
      <pane ySplit="7" topLeftCell="A68" activePane="bottomLeft" state="frozen"/>
      <selection pane="bottomLeft" activeCell="F163" sqref="F163"/>
      <pageMargins left="0.35433070866141736" right="0.15748031496062992" top="0.31496062992125984" bottom="0.62992125984251968" header="0.31496062992125984" footer="0.31496062992125984"/>
      <pageSetup paperSize="8" scale="32" fitToHeight="0" orientation="landscape" horizontalDpi="4294967294" verticalDpi="4294967294" r:id="rId2"/>
      <headerFooter scaleWithDoc="0">
        <oddFooter>&amp;C&amp;P из &amp;N</oddFooter>
      </headerFooter>
      <autoFilter ref="A7:AT395"/>
    </customSheetView>
    <customSheetView guid="{6F6482B9-5158-4DED-8366-F1DE0C7A9116}" scale="55" showPageBreaks="1" printArea="1" showAutoFilter="1" view="pageBreakPreview" topLeftCell="X364">
      <selection activeCell="AX378" sqref="AX378"/>
      <pageMargins left="0.35433070866141736" right="0.15748031496062992" top="0.31496062992125984" bottom="0.74803149606299213" header="0.31496062992125984" footer="0.31496062992125984"/>
      <pageSetup paperSize="8" scale="42" fitToHeight="0" orientation="landscape" horizontalDpi="4294967294" verticalDpi="4294967294" r:id="rId3"/>
      <headerFooter scaleWithDoc="0">
        <oddFooter>&amp;C&amp;P из &amp;N</oddFooter>
      </headerFooter>
      <autoFilter ref="A7:AZ394"/>
    </customSheetView>
  </customSheetViews>
  <mergeCells count="39">
    <mergeCell ref="B3:AE3"/>
    <mergeCell ref="L6:M6"/>
    <mergeCell ref="N6:N7"/>
    <mergeCell ref="O6:P6"/>
    <mergeCell ref="Q6:Q7"/>
    <mergeCell ref="B4:B7"/>
    <mergeCell ref="I4:I7"/>
    <mergeCell ref="T6:T7"/>
    <mergeCell ref="U6:V6"/>
    <mergeCell ref="W6:W7"/>
    <mergeCell ref="C4:C7"/>
    <mergeCell ref="A4:A7"/>
    <mergeCell ref="Z6:Z7"/>
    <mergeCell ref="X6:Y6"/>
    <mergeCell ref="AC4:AE4"/>
    <mergeCell ref="AA6:AB6"/>
    <mergeCell ref="AC5:AE5"/>
    <mergeCell ref="T4:AB4"/>
    <mergeCell ref="J4:J7"/>
    <mergeCell ref="AC6:AC7"/>
    <mergeCell ref="K6:K7"/>
    <mergeCell ref="AD6:AE6"/>
    <mergeCell ref="R6:S6"/>
    <mergeCell ref="A1:AE1"/>
    <mergeCell ref="D8:H8"/>
    <mergeCell ref="D4:H5"/>
    <mergeCell ref="D6:D7"/>
    <mergeCell ref="E6:E7"/>
    <mergeCell ref="F6:F7"/>
    <mergeCell ref="G6:G7"/>
    <mergeCell ref="H6:H7"/>
    <mergeCell ref="A2:AE2"/>
    <mergeCell ref="K5:M5"/>
    <mergeCell ref="N5:P5"/>
    <mergeCell ref="Q5:S5"/>
    <mergeCell ref="K4:S4"/>
    <mergeCell ref="T5:V5"/>
    <mergeCell ref="W5:Y5"/>
    <mergeCell ref="Z5:AB5"/>
  </mergeCells>
  <pageMargins left="0.35433070866141736" right="0" top="0.36" bottom="0.6" header="0.11811023622047245" footer="0.32"/>
  <pageSetup paperSize="9" scale="51" fitToHeight="0" orientation="landscape" r:id="rId4"/>
  <headerFooter scaleWithDoc="0">
    <oddFooter>&amp;C&amp;P из &amp;N</oddFooter>
  </headerFooter>
  <rowBreaks count="2" manualBreakCount="2">
    <brk id="285" max="30" man="1"/>
    <brk id="29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РАИП предл ГРБС</vt:lpstr>
      <vt:lpstr>'РАИП предл ГРБС'!Заголовки_для_печати</vt:lpstr>
      <vt:lpstr>'РАИП предл ГРБС'!Область_печати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Екатерина Геннадьевна</dc:creator>
  <cp:lastModifiedBy>Мерцалова Татьяна Александровна</cp:lastModifiedBy>
  <cp:lastPrinted>2022-12-08T07:46:16Z</cp:lastPrinted>
  <dcterms:created xsi:type="dcterms:W3CDTF">2006-09-16T00:00:00Z</dcterms:created>
  <dcterms:modified xsi:type="dcterms:W3CDTF">2022-12-15T13:30:55Z</dcterms:modified>
</cp:coreProperties>
</file>